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cotx-my.sharepoint.com/personal/priscillaa_wacotx_gov/Documents/"/>
    </mc:Choice>
  </mc:AlternateContent>
  <xr:revisionPtr revIDLastSave="105" documentId="8_{35A476CA-7ED2-4796-B197-B80EBBECE275}" xr6:coauthVersionLast="47" xr6:coauthVersionMax="47" xr10:uidLastSave="{17E99BDA-6EA9-4A96-9334-44D0038412C4}"/>
  <bookViews>
    <workbookView xWindow="22932" yWindow="-108" windowWidth="23256" windowHeight="12576" tabRatio="940" xr2:uid="{00000000-000D-0000-FFFF-FFFF00000000}"/>
  </bookViews>
  <sheets>
    <sheet name="income" sheetId="1" r:id="rId1"/>
    <sheet name="Sheet3" sheetId="19" state="hidden" r:id="rId2"/>
    <sheet name="income from assets" sheetId="2" state="hidden" r:id="rId3"/>
    <sheet name="Sheet2" sheetId="14" state="hidden" r:id="rId4"/>
    <sheet name="income&amp;asset rules" sheetId="11" state="hidden" r:id="rId5"/>
    <sheet name="exclusions" sheetId="7" r:id="rId6"/>
    <sheet name="rental" sheetId="8" state="hidden" r:id="rId7"/>
    <sheet name="imputed income&amp;asset" sheetId="9" state="hidden" r:id="rId8"/>
    <sheet name="training exclusions" sheetId="10" state="hidden" r:id="rId9"/>
    <sheet name="Adj Income " sheetId="15" state="hidden" r:id="rId10"/>
    <sheet name="Utility Worksheet" sheetId="16" state="hidden" r:id="rId11"/>
    <sheet name="Rent Calc" sheetId="17" state="hidden" r:id="rId12"/>
    <sheet name="Rent Reasonable" sheetId="18" state="hidden" r:id="rId13"/>
    <sheet name="Sheet1" sheetId="13" state="hidden" r:id="rId14"/>
  </sheets>
  <externalReferences>
    <externalReference r:id="rId15"/>
  </externalReferences>
  <definedNames>
    <definedName name="ABP">#REF!</definedName>
    <definedName name="housetype" localSheetId="9">'[1]Utility Worksheet'!#REF!</definedName>
    <definedName name="housetype">#REF!</definedName>
    <definedName name="_xlnm.Print_Area" localSheetId="0">income!$A$1:$AH$82</definedName>
    <definedName name="_xlnm.Print_Area" localSheetId="12">'Rent Reasonable'!$A$1:$K$44</definedName>
    <definedName name="_xlnm.Print_Area" localSheetId="8">'training exclusions'!$A$1:$I$25</definedName>
    <definedName name="_xlnm.Print_Area" localSheetId="10">'Utility Worksheet'!$A$1:$AK$49</definedName>
    <definedName name="YESNO" localSheetId="9">[1]Sheet1!$F$5:$F$6</definedName>
    <definedName name="YESNO">Sheet1!$F$5:$F$6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J12" i="1"/>
  <c r="J11" i="1"/>
  <c r="J10" i="1"/>
  <c r="J9" i="1"/>
  <c r="AE74" i="1" l="1"/>
  <c r="AC74" i="1"/>
  <c r="AA74" i="1"/>
  <c r="Y74" i="1"/>
  <c r="W74" i="1"/>
  <c r="U74" i="1"/>
  <c r="S74" i="1"/>
  <c r="Q74" i="1"/>
  <c r="H12" i="1"/>
  <c r="G12" i="1"/>
  <c r="F12" i="1"/>
  <c r="E12" i="1"/>
  <c r="D12" i="1"/>
  <c r="C12" i="1"/>
  <c r="B12" i="1"/>
  <c r="B35" i="18"/>
  <c r="I35" i="18" s="1"/>
  <c r="J13" i="18"/>
  <c r="I13" i="18"/>
  <c r="J10" i="18"/>
  <c r="I10" i="18"/>
  <c r="I16" i="18" s="1"/>
  <c r="J7" i="18"/>
  <c r="C16" i="18" s="1"/>
  <c r="F16" i="18" s="1"/>
  <c r="E38" i="17"/>
  <c r="G30" i="17"/>
  <c r="G29" i="17"/>
  <c r="C9" i="17"/>
  <c r="D39" i="16"/>
  <c r="E39" i="16" s="1"/>
  <c r="G43" i="16" s="1"/>
  <c r="D38" i="16"/>
  <c r="N26" i="16" s="1"/>
  <c r="D37" i="16"/>
  <c r="D36" i="16"/>
  <c r="E36" i="16" s="1"/>
  <c r="G42" i="16" s="1"/>
  <c r="D35" i="16"/>
  <c r="N25" i="16" s="1"/>
  <c r="D34" i="16"/>
  <c r="D33" i="16"/>
  <c r="E33" i="16" s="1"/>
  <c r="D32" i="16"/>
  <c r="D31" i="16"/>
  <c r="D30" i="16"/>
  <c r="E30" i="16" s="1"/>
  <c r="D29" i="16"/>
  <c r="D28" i="16"/>
  <c r="D27" i="16"/>
  <c r="E27" i="16" s="1"/>
  <c r="D26" i="16"/>
  <c r="D25" i="16"/>
  <c r="D24" i="16"/>
  <c r="E24" i="16" s="1"/>
  <c r="G41" i="16" s="1"/>
  <c r="D23" i="16"/>
  <c r="D22" i="16"/>
  <c r="N21" i="16"/>
  <c r="D21" i="16"/>
  <c r="N20" i="16"/>
  <c r="D20" i="16"/>
  <c r="E20" i="16" s="1"/>
  <c r="D19" i="16"/>
  <c r="N18" i="16"/>
  <c r="D18" i="16"/>
  <c r="D17" i="16"/>
  <c r="D16" i="16"/>
  <c r="E16" i="16" s="1"/>
  <c r="D15" i="16"/>
  <c r="N14" i="16"/>
  <c r="D14" i="16"/>
  <c r="N13" i="16"/>
  <c r="D13" i="16"/>
  <c r="N12" i="16"/>
  <c r="D12" i="16"/>
  <c r="E12" i="16" s="1"/>
  <c r="AD7" i="16" s="1"/>
  <c r="N11" i="16"/>
  <c r="D11" i="16"/>
  <c r="D10" i="16"/>
  <c r="N9" i="16"/>
  <c r="D9" i="16"/>
  <c r="E9" i="16" s="1"/>
  <c r="N8" i="16"/>
  <c r="N7" i="16"/>
  <c r="N6" i="16"/>
  <c r="F50" i="15"/>
  <c r="F33" i="15"/>
  <c r="F18" i="15"/>
  <c r="H13" i="15"/>
  <c r="E13" i="15" s="1"/>
  <c r="H11" i="15"/>
  <c r="E11" i="15" s="1"/>
  <c r="K24" i="15" s="1"/>
  <c r="H8" i="15"/>
  <c r="E8" i="15" s="1"/>
  <c r="K16" i="15" s="1"/>
  <c r="H6" i="15"/>
  <c r="E6" i="15" s="1"/>
  <c r="F38" i="15" l="1"/>
  <c r="AG12" i="16"/>
  <c r="AG8" i="16"/>
  <c r="AH9" i="16"/>
  <c r="AH11" i="16"/>
  <c r="AG6" i="16"/>
  <c r="AI7" i="16"/>
  <c r="AI6" i="16"/>
  <c r="AG7" i="16"/>
  <c r="AD8" i="16"/>
  <c r="AF11" i="16"/>
  <c r="AD6" i="16"/>
  <c r="AI8" i="16"/>
  <c r="AF9" i="16"/>
  <c r="AI13" i="16"/>
  <c r="AI14" i="16"/>
  <c r="AD15" i="16"/>
  <c r="AD18" i="16"/>
  <c r="AD20" i="16"/>
  <c r="AI21" i="16"/>
  <c r="AH26" i="16"/>
  <c r="AI27" i="16"/>
  <c r="AF6" i="16"/>
  <c r="AF7" i="16"/>
  <c r="AF8" i="16"/>
  <c r="AD9" i="16"/>
  <c r="AI9" i="16"/>
  <c r="AG11" i="16"/>
  <c r="AH12" i="16"/>
  <c r="AD13" i="16"/>
  <c r="AG15" i="16"/>
  <c r="AD16" i="16"/>
  <c r="AF18" i="16"/>
  <c r="AD19" i="16"/>
  <c r="AG20" i="16"/>
  <c r="AF24" i="16"/>
  <c r="AF13" i="16"/>
  <c r="AH15" i="16"/>
  <c r="AF16" i="16"/>
  <c r="AI18" i="16"/>
  <c r="AG19" i="16"/>
  <c r="AH20" i="16"/>
  <c r="AD21" i="16"/>
  <c r="AI23" i="16"/>
  <c r="AH24" i="16"/>
  <c r="AI25" i="16"/>
  <c r="AD26" i="16"/>
  <c r="AH6" i="16"/>
  <c r="AH7" i="16"/>
  <c r="AH8" i="16"/>
  <c r="AG9" i="16"/>
  <c r="AD11" i="16"/>
  <c r="AI11" i="16"/>
  <c r="AH13" i="16"/>
  <c r="AF14" i="16"/>
  <c r="AI15" i="16"/>
  <c r="AI16" i="16"/>
  <c r="AH19" i="16"/>
  <c r="AH21" i="16"/>
  <c r="AG22" i="16"/>
  <c r="AF26" i="16"/>
  <c r="AG27" i="16"/>
  <c r="I27" i="16"/>
  <c r="I26" i="16"/>
  <c r="L25" i="16"/>
  <c r="H25" i="16"/>
  <c r="AE25" i="16" s="1"/>
  <c r="J24" i="16"/>
  <c r="I23" i="16"/>
  <c r="K22" i="16"/>
  <c r="G22" i="16"/>
  <c r="J21" i="16"/>
  <c r="I20" i="16"/>
  <c r="L19" i="16"/>
  <c r="H19" i="16"/>
  <c r="AE19" i="16" s="1"/>
  <c r="K18" i="16"/>
  <c r="G18" i="16"/>
  <c r="J16" i="16"/>
  <c r="I15" i="16"/>
  <c r="L14" i="16"/>
  <c r="H14" i="16"/>
  <c r="AE14" i="16" s="1"/>
  <c r="K13" i="16"/>
  <c r="G13" i="16"/>
  <c r="J12" i="16"/>
  <c r="K27" i="16"/>
  <c r="G27" i="16"/>
  <c r="K26" i="16"/>
  <c r="G26" i="16"/>
  <c r="J25" i="16"/>
  <c r="L24" i="16"/>
  <c r="H24" i="16"/>
  <c r="AE24" i="16" s="1"/>
  <c r="K23" i="16"/>
  <c r="G23" i="16"/>
  <c r="I22" i="16"/>
  <c r="L27" i="16"/>
  <c r="L26" i="16"/>
  <c r="G25" i="16"/>
  <c r="K24" i="16"/>
  <c r="H22" i="16"/>
  <c r="AE22" i="16" s="1"/>
  <c r="K21" i="16"/>
  <c r="J20" i="16"/>
  <c r="I19" i="16"/>
  <c r="H18" i="16"/>
  <c r="AE18" i="16" s="1"/>
  <c r="K16" i="16"/>
  <c r="H15" i="16"/>
  <c r="AE15" i="16" s="1"/>
  <c r="K14" i="16"/>
  <c r="J13" i="16"/>
  <c r="H12" i="16"/>
  <c r="AE12" i="16" s="1"/>
  <c r="K11" i="16"/>
  <c r="G11" i="16"/>
  <c r="K9" i="16"/>
  <c r="G9" i="16"/>
  <c r="K8" i="16"/>
  <c r="G8" i="16"/>
  <c r="I7" i="16"/>
  <c r="K6" i="16"/>
  <c r="G6" i="16"/>
  <c r="J27" i="16"/>
  <c r="J26" i="16"/>
  <c r="I24" i="16"/>
  <c r="L23" i="16"/>
  <c r="I21" i="16"/>
  <c r="H20" i="16"/>
  <c r="AE20" i="16" s="1"/>
  <c r="G19" i="16"/>
  <c r="L18" i="16"/>
  <c r="I16" i="16"/>
  <c r="L15" i="16"/>
  <c r="G15" i="16"/>
  <c r="J14" i="16"/>
  <c r="I13" i="16"/>
  <c r="L12" i="16"/>
  <c r="G12" i="16"/>
  <c r="J11" i="16"/>
  <c r="J9" i="16"/>
  <c r="J8" i="16"/>
  <c r="L7" i="16"/>
  <c r="H7" i="16"/>
  <c r="AE7" i="16" s="1"/>
  <c r="J6" i="16"/>
  <c r="I11" i="16"/>
  <c r="I9" i="16"/>
  <c r="I8" i="16"/>
  <c r="K7" i="16"/>
  <c r="G7" i="16"/>
  <c r="I6" i="16"/>
  <c r="I25" i="16"/>
  <c r="H23" i="16"/>
  <c r="AE23" i="16" s="1"/>
  <c r="J22" i="16"/>
  <c r="L21" i="16"/>
  <c r="G21" i="16"/>
  <c r="K20" i="16"/>
  <c r="J19" i="16"/>
  <c r="I18" i="16"/>
  <c r="L16" i="16"/>
  <c r="G16" i="16"/>
  <c r="J15" i="16"/>
  <c r="G14" i="16"/>
  <c r="L13" i="16"/>
  <c r="I12" i="16"/>
  <c r="L11" i="16"/>
  <c r="H11" i="16"/>
  <c r="AE11" i="16" s="1"/>
  <c r="L9" i="16"/>
  <c r="H9" i="16"/>
  <c r="AE9" i="16" s="1"/>
  <c r="L8" i="16"/>
  <c r="H8" i="16"/>
  <c r="AE8" i="16" s="1"/>
  <c r="J7" i="16"/>
  <c r="L6" i="16"/>
  <c r="H6" i="16"/>
  <c r="AE6" i="16" s="1"/>
  <c r="H27" i="16"/>
  <c r="AE27" i="16" s="1"/>
  <c r="H26" i="16"/>
  <c r="AE26" i="16" s="1"/>
  <c r="K25" i="16"/>
  <c r="G24" i="16"/>
  <c r="J23" i="16"/>
  <c r="L22" i="16"/>
  <c r="H21" i="16"/>
  <c r="AE21" i="16" s="1"/>
  <c r="L20" i="16"/>
  <c r="G20" i="16"/>
  <c r="K19" i="16"/>
  <c r="J18" i="16"/>
  <c r="H16" i="16"/>
  <c r="AE16" i="16" s="1"/>
  <c r="K15" i="16"/>
  <c r="I14" i="16"/>
  <c r="H13" i="16"/>
  <c r="AE13" i="16" s="1"/>
  <c r="K12" i="16"/>
  <c r="J9" i="17"/>
  <c r="F9" i="17"/>
  <c r="H9" i="17"/>
  <c r="G9" i="17"/>
  <c r="AF27" i="16"/>
  <c r="AI26" i="16"/>
  <c r="AH25" i="16"/>
  <c r="AD25" i="16"/>
  <c r="AG24" i="16"/>
  <c r="AF23" i="16"/>
  <c r="AH22" i="16"/>
  <c r="AD22" i="16"/>
  <c r="AF21" i="16"/>
  <c r="AI20" i="16"/>
  <c r="AI19" i="16"/>
  <c r="AG18" i="16"/>
  <c r="AG16" i="16"/>
  <c r="AF15" i="16"/>
  <c r="AH14" i="16"/>
  <c r="AD14" i="16"/>
  <c r="AG13" i="16"/>
  <c r="AF12" i="16"/>
  <c r="AH27" i="16"/>
  <c r="AD27" i="16"/>
  <c r="AG26" i="16"/>
  <c r="AF25" i="16"/>
  <c r="AI24" i="16"/>
  <c r="AH23" i="16"/>
  <c r="AD23" i="16"/>
  <c r="AF22" i="16"/>
  <c r="AD12" i="16"/>
  <c r="AI12" i="16"/>
  <c r="AG14" i="16"/>
  <c r="AH16" i="16"/>
  <c r="AH18" i="16"/>
  <c r="AF19" i="16"/>
  <c r="AF20" i="16"/>
  <c r="AG21" i="16"/>
  <c r="AI22" i="16"/>
  <c r="AG23" i="16"/>
  <c r="AD24" i="16"/>
  <c r="AG25" i="16"/>
  <c r="I9" i="17"/>
  <c r="K17" i="15"/>
  <c r="K23" i="15"/>
  <c r="K25" i="15" s="1"/>
  <c r="F23" i="15" s="1"/>
  <c r="L11" i="15"/>
  <c r="K15" i="15"/>
  <c r="F38" i="18"/>
  <c r="C38" i="18"/>
  <c r="C16" i="17" s="1"/>
  <c r="K18" i="15" l="1"/>
  <c r="F15" i="15" s="1"/>
  <c r="F20" i="15" s="1"/>
  <c r="AJ20" i="16"/>
  <c r="AJ7" i="16"/>
  <c r="AJ11" i="16"/>
  <c r="AJ6" i="16"/>
  <c r="AJ8" i="16"/>
  <c r="G34" i="16" s="1"/>
  <c r="AJ26" i="16"/>
  <c r="AJ15" i="16"/>
  <c r="G36" i="16" s="1"/>
  <c r="AJ14" i="16"/>
  <c r="AJ19" i="16"/>
  <c r="AJ21" i="16"/>
  <c r="AJ25" i="16"/>
  <c r="AJ18" i="16"/>
  <c r="G38" i="16" s="1"/>
  <c r="AJ13" i="16"/>
  <c r="G35" i="16" s="1"/>
  <c r="AJ9" i="16"/>
  <c r="F13" i="17"/>
  <c r="C17" i="17" s="1"/>
  <c r="AJ16" i="16"/>
  <c r="G37" i="16" s="1"/>
  <c r="AJ23" i="16"/>
  <c r="G40" i="16" s="1"/>
  <c r="AJ22" i="16"/>
  <c r="G39" i="16" s="1"/>
  <c r="AJ24" i="16"/>
  <c r="AJ12" i="16"/>
  <c r="AJ27" i="16"/>
  <c r="G44" i="16" s="1"/>
  <c r="J44" i="16" l="1"/>
  <c r="C36" i="17" s="1"/>
  <c r="C38" i="17" s="1"/>
  <c r="F38" i="17" s="1"/>
  <c r="D23" i="10" l="1"/>
  <c r="D25" i="10" s="1"/>
  <c r="D30" i="9"/>
  <c r="D37" i="9" s="1"/>
  <c r="D16" i="9"/>
  <c r="E27" i="8"/>
  <c r="E30" i="8" s="1"/>
  <c r="E19" i="8"/>
  <c r="E11" i="8"/>
  <c r="E15" i="8" s="1"/>
  <c r="B33" i="7"/>
  <c r="L72" i="1" s="1"/>
  <c r="D27" i="2"/>
  <c r="F27" i="2" s="1"/>
  <c r="D26" i="2"/>
  <c r="F26" i="2" s="1"/>
  <c r="B25" i="2"/>
  <c r="E24" i="2"/>
  <c r="D24" i="2"/>
  <c r="C23" i="2"/>
  <c r="B23" i="2"/>
  <c r="D22" i="2"/>
  <c r="F22" i="2" s="1"/>
  <c r="D21" i="2"/>
  <c r="F21" i="2" s="1"/>
  <c r="D20" i="2"/>
  <c r="F20" i="2" s="1"/>
  <c r="D19" i="2"/>
  <c r="F19" i="2" s="1"/>
  <c r="D18" i="2"/>
  <c r="F18" i="2" s="1"/>
  <c r="D17" i="2"/>
  <c r="F17" i="2" s="1"/>
  <c r="D16" i="2"/>
  <c r="F16" i="2" s="1"/>
  <c r="D15" i="2"/>
  <c r="F15" i="2" s="1"/>
  <c r="D14" i="2"/>
  <c r="F14" i="2" s="1"/>
  <c r="D13" i="2"/>
  <c r="F13" i="2" s="1"/>
  <c r="D12" i="2"/>
  <c r="F12" i="2" s="1"/>
  <c r="D11" i="2"/>
  <c r="F11" i="2" s="1"/>
  <c r="D10" i="2"/>
  <c r="F10" i="2" s="1"/>
  <c r="D9" i="2"/>
  <c r="F9" i="2" s="1"/>
  <c r="D8" i="2"/>
  <c r="F8" i="2" s="1"/>
  <c r="D7" i="2"/>
  <c r="F7" i="2" s="1"/>
  <c r="D6" i="2"/>
  <c r="F6" i="2" s="1"/>
  <c r="D5" i="2"/>
  <c r="F5" i="2" s="1"/>
  <c r="K62" i="1"/>
  <c r="D62" i="1"/>
  <c r="Y49" i="1"/>
  <c r="X49" i="1"/>
  <c r="Y48" i="1"/>
  <c r="X48" i="1"/>
  <c r="Y47" i="1"/>
  <c r="X47" i="1"/>
  <c r="T49" i="1"/>
  <c r="R49" i="1"/>
  <c r="Y46" i="1"/>
  <c r="X46" i="1"/>
  <c r="T48" i="1"/>
  <c r="R48" i="1"/>
  <c r="T47" i="1"/>
  <c r="R47" i="1"/>
  <c r="T46" i="1"/>
  <c r="R46" i="1"/>
  <c r="K37" i="1"/>
  <c r="D37" i="1"/>
  <c r="T25" i="1"/>
  <c r="R25" i="1"/>
  <c r="T24" i="1"/>
  <c r="R24" i="1"/>
  <c r="T23" i="1"/>
  <c r="R23" i="1"/>
  <c r="T22" i="1"/>
  <c r="R22" i="1"/>
  <c r="X9" i="1"/>
  <c r="W9" i="1"/>
  <c r="V9" i="1"/>
  <c r="U9" i="1"/>
  <c r="T9" i="1"/>
  <c r="S9" i="1"/>
  <c r="R9" i="1"/>
  <c r="Q9" i="1"/>
  <c r="T50" i="1" l="1"/>
  <c r="K50" i="1" s="1"/>
  <c r="K52" i="1" s="1"/>
  <c r="L64" i="1" s="1"/>
  <c r="D23" i="2"/>
  <c r="F23" i="2" s="1"/>
  <c r="C25" i="2"/>
  <c r="D25" i="2" s="1"/>
  <c r="D28" i="2" s="1"/>
  <c r="F31" i="2" s="1"/>
  <c r="R26" i="1"/>
  <c r="D25" i="1" s="1"/>
  <c r="D27" i="1" s="1"/>
  <c r="E39" i="1" s="1"/>
  <c r="X50" i="1"/>
  <c r="Y50" i="1"/>
  <c r="F24" i="2"/>
  <c r="E32" i="8"/>
  <c r="F25" i="2" s="1"/>
  <c r="F28" i="2" s="1"/>
  <c r="T26" i="1"/>
  <c r="K25" i="1" s="1"/>
  <c r="K27" i="1" s="1"/>
  <c r="L39" i="1" s="1"/>
  <c r="R50" i="1"/>
  <c r="D50" i="1" s="1"/>
  <c r="D52" i="1" s="1"/>
  <c r="E64" i="1" s="1"/>
  <c r="L67" i="1" l="1"/>
  <c r="F33" i="2"/>
  <c r="L70" i="1" s="1"/>
  <c r="L74" i="1" l="1"/>
  <c r="AJ75" i="1" l="1"/>
  <c r="L75" i="1"/>
  <c r="AE75" i="1"/>
  <c r="AE81" i="1" s="1"/>
  <c r="S75" i="1"/>
  <c r="S81" i="1" s="1"/>
  <c r="AC75" i="1"/>
  <c r="AC81" i="1" s="1"/>
  <c r="AA75" i="1"/>
  <c r="AA81" i="1" s="1"/>
  <c r="U75" i="1"/>
  <c r="U81" i="1" s="1"/>
  <c r="Y75" i="1"/>
  <c r="Y81" i="1" s="1"/>
  <c r="W75" i="1"/>
  <c r="W81" i="1" s="1"/>
  <c r="Q75" i="1"/>
  <c r="Q81" i="1" s="1"/>
  <c r="AE79" i="1"/>
  <c r="AE86" i="1" s="1"/>
  <c r="AA76" i="1"/>
  <c r="AA82" i="1" s="1"/>
  <c r="U77" i="1"/>
  <c r="U84" i="1" s="1"/>
  <c r="AE78" i="1"/>
  <c r="AE85" i="1" s="1"/>
  <c r="U83" i="1"/>
  <c r="S83" i="1"/>
  <c r="W83" i="1"/>
  <c r="AE77" i="1"/>
  <c r="AE84" i="1" s="1"/>
  <c r="Y79" i="1"/>
  <c r="Y86" i="1" s="1"/>
  <c r="U76" i="1"/>
  <c r="U82" i="1" s="1"/>
  <c r="AE76" i="1"/>
  <c r="AE82" i="1" s="1"/>
  <c r="S79" i="1"/>
  <c r="S86" i="1" s="1"/>
  <c r="AC83" i="1"/>
  <c r="W76" i="1"/>
  <c r="W82" i="1" s="1"/>
  <c r="AE83" i="1"/>
  <c r="Y78" i="1"/>
  <c r="Y85" i="1" s="1"/>
  <c r="Y77" i="1"/>
  <c r="Y84" i="1" s="1"/>
  <c r="Y83" i="1"/>
  <c r="S78" i="1"/>
  <c r="S85" i="1" s="1"/>
  <c r="S76" i="1"/>
  <c r="S82" i="1" s="1"/>
  <c r="AA78" i="1"/>
  <c r="AA85" i="1" s="1"/>
  <c r="AA83" i="1"/>
  <c r="AC79" i="1"/>
  <c r="AC86" i="1" s="1"/>
  <c r="Y76" i="1"/>
  <c r="Y82" i="1" s="1"/>
  <c r="S77" i="1"/>
  <c r="S84" i="1" s="1"/>
  <c r="U79" i="1"/>
  <c r="U86" i="1" s="1"/>
  <c r="AC78" i="1"/>
  <c r="AC85" i="1" s="1"/>
  <c r="W78" i="1"/>
  <c r="W85" i="1" s="1"/>
  <c r="AC77" i="1"/>
  <c r="AC84" i="1" s="1"/>
  <c r="W79" i="1"/>
  <c r="W86" i="1" s="1"/>
  <c r="W77" i="1"/>
  <c r="W84" i="1" s="1"/>
  <c r="AA79" i="1"/>
  <c r="AA86" i="1" s="1"/>
  <c r="AA77" i="1"/>
  <c r="AA84" i="1" s="1"/>
  <c r="U78" i="1"/>
  <c r="U85" i="1" s="1"/>
  <c r="AC76" i="1"/>
  <c r="AC82" i="1" s="1"/>
  <c r="Q78" i="1"/>
  <c r="Q85" i="1" s="1"/>
  <c r="Q79" i="1"/>
  <c r="Q86" i="1" s="1"/>
  <c r="Q83" i="1"/>
  <c r="Q77" i="1"/>
  <c r="Q84" i="1" s="1"/>
  <c r="Q76" i="1"/>
  <c r="Q82" i="1" s="1"/>
  <c r="Q12" i="1"/>
  <c r="Q19" i="1" s="1"/>
  <c r="R10" i="1"/>
  <c r="R29" i="1" s="1"/>
  <c r="C19" i="17"/>
  <c r="C20" i="17" s="1"/>
  <c r="C22" i="17" s="1"/>
  <c r="F3" i="15"/>
  <c r="X10" i="1"/>
  <c r="X29" i="1" s="1"/>
  <c r="R12" i="1"/>
  <c r="R19" i="1" s="1"/>
  <c r="V12" i="1"/>
  <c r="V19" i="1" s="1"/>
  <c r="S12" i="1"/>
  <c r="S19" i="1" s="1"/>
  <c r="W12" i="1"/>
  <c r="W19" i="1" s="1"/>
  <c r="T12" i="1"/>
  <c r="T19" i="1" s="1"/>
  <c r="X12" i="1"/>
  <c r="X19" i="1" s="1"/>
  <c r="U12" i="1"/>
  <c r="U19" i="1" s="1"/>
  <c r="W10" i="1"/>
  <c r="W29" i="1" s="1"/>
  <c r="X11" i="1"/>
  <c r="X30" i="1" s="1"/>
  <c r="V11" i="1"/>
  <c r="V30" i="1" s="1"/>
  <c r="R11" i="1"/>
  <c r="R30" i="1" s="1"/>
  <c r="U11" i="1"/>
  <c r="U30" i="1" s="1"/>
  <c r="Q11" i="1"/>
  <c r="Q18" i="1" s="1"/>
  <c r="T11" i="1"/>
  <c r="T30" i="1" s="1"/>
  <c r="W11" i="1"/>
  <c r="W30" i="1" s="1"/>
  <c r="S11" i="1"/>
  <c r="S30" i="1" s="1"/>
  <c r="U10" i="1"/>
  <c r="U29" i="1" s="1"/>
  <c r="V10" i="1"/>
  <c r="V29" i="1" s="1"/>
  <c r="Q10" i="1"/>
  <c r="T10" i="1"/>
  <c r="T29" i="1" s="1"/>
  <c r="S10" i="1"/>
  <c r="S29" i="1" s="1"/>
  <c r="R17" i="1" l="1"/>
  <c r="F39" i="15"/>
  <c r="F24" i="15"/>
  <c r="G22" i="17"/>
  <c r="J29" i="17"/>
  <c r="E29" i="17"/>
  <c r="F22" i="17"/>
  <c r="E30" i="17"/>
  <c r="J20" i="17"/>
  <c r="X17" i="1"/>
  <c r="L76" i="1" s="1"/>
  <c r="Q17" i="1"/>
  <c r="Q29" i="1"/>
  <c r="V18" i="1"/>
  <c r="W17" i="1"/>
  <c r="T17" i="1"/>
  <c r="R18" i="1"/>
  <c r="V17" i="1"/>
  <c r="W18" i="1"/>
  <c r="T18" i="1"/>
  <c r="X18" i="1"/>
  <c r="Q30" i="1"/>
  <c r="S17" i="1"/>
  <c r="U17" i="1"/>
  <c r="U18" i="1"/>
  <c r="S18" i="1"/>
  <c r="H27" i="15" l="1"/>
  <c r="F26" i="15"/>
  <c r="F27" i="15"/>
  <c r="F29" i="15" s="1"/>
  <c r="H28" i="15" s="1"/>
  <c r="H44" i="15"/>
  <c r="F41" i="15"/>
  <c r="F43" i="15" s="1"/>
  <c r="H29" i="15" l="1"/>
  <c r="F30" i="15" s="1"/>
  <c r="F35" i="15" s="1"/>
  <c r="H43" i="15"/>
  <c r="H45" i="15" s="1"/>
  <c r="F45" i="15"/>
  <c r="F46" i="15" l="1"/>
  <c r="F52" i="15" s="1"/>
  <c r="H54" i="15" s="1"/>
  <c r="F54" i="15" s="1"/>
  <c r="C24" i="17" s="1"/>
  <c r="C25" i="17" s="1"/>
  <c r="C27" i="17" s="1"/>
  <c r="F30" i="17" l="1"/>
  <c r="H30" i="17" s="1"/>
  <c r="J26" i="17"/>
  <c r="J30" i="17"/>
  <c r="J31" i="17" s="1"/>
  <c r="E27" i="17"/>
  <c r="F27" i="17"/>
  <c r="F29" i="17"/>
  <c r="H29" i="17" s="1"/>
  <c r="J25" i="17"/>
  <c r="G27" i="17"/>
  <c r="E22" i="17"/>
  <c r="H22" i="17" s="1"/>
  <c r="J19" i="17"/>
  <c r="J22" i="17" s="1"/>
  <c r="J27" i="17" l="1"/>
  <c r="C32" i="17" s="1"/>
  <c r="H27" i="17"/>
  <c r="F36" i="17" l="1"/>
  <c r="C40" i="17"/>
  <c r="C48" i="17" s="1"/>
  <c r="E42" i="17"/>
  <c r="H42" i="17" l="1"/>
  <c r="P42" i="17" s="1"/>
  <c r="C42" i="17"/>
  <c r="C44" i="17" s="1"/>
  <c r="C46" i="17" s="1"/>
</calcChain>
</file>

<file path=xl/sharedStrings.xml><?xml version="1.0" encoding="utf-8"?>
<sst xmlns="http://schemas.openxmlformats.org/spreadsheetml/2006/main" count="674" uniqueCount="403">
  <si>
    <t>Client</t>
  </si>
  <si>
    <t>Family Size:</t>
  </si>
  <si>
    <t>hh size</t>
  </si>
  <si>
    <t>Address</t>
  </si>
  <si>
    <t>Program</t>
  </si>
  <si>
    <t>Household Income must include all with income age 18* or older</t>
  </si>
  <si>
    <t>* Except full time students (Only count up to $480)</t>
  </si>
  <si>
    <t>Income Limits</t>
  </si>
  <si>
    <t># in Household</t>
  </si>
  <si>
    <t>Yes</t>
  </si>
  <si>
    <t>HH Size</t>
  </si>
  <si>
    <t>No</t>
  </si>
  <si>
    <t>HH Member 1</t>
  </si>
  <si>
    <t>HH Member 2</t>
  </si>
  <si>
    <t>Name:</t>
  </si>
  <si>
    <t>How often is the client paid?</t>
  </si>
  <si>
    <t>Select One:</t>
  </si>
  <si>
    <t>Gross Income on Pay Stub 1</t>
  </si>
  <si>
    <t>Number for Average:</t>
  </si>
  <si>
    <t>Gross Income on Pay Stub 2</t>
  </si>
  <si>
    <t>Weekly</t>
  </si>
  <si>
    <t>Gross Income on Pay Stub 3</t>
  </si>
  <si>
    <t>Biweekly</t>
  </si>
  <si>
    <t>Gross Income on Pay Stub 4</t>
  </si>
  <si>
    <t>Semi-Monthly</t>
  </si>
  <si>
    <t>Average Gross Income Per Pay Period</t>
  </si>
  <si>
    <t>Monthly</t>
  </si>
  <si>
    <t>Average Annual Gross Earned Income</t>
  </si>
  <si>
    <t>Other Income (Monthly)</t>
  </si>
  <si>
    <t>Child Support</t>
  </si>
  <si>
    <t>Social Security</t>
  </si>
  <si>
    <t>Overtime (in addition to total on pay stubs)</t>
  </si>
  <si>
    <t>Pension</t>
  </si>
  <si>
    <t>Other:</t>
  </si>
  <si>
    <t>Annualized Other Income</t>
  </si>
  <si>
    <t>Total Annual Gross Income</t>
  </si>
  <si>
    <t>HH Member 3</t>
  </si>
  <si>
    <t>HH Member 4</t>
  </si>
  <si>
    <t>Annual Income from Other Household Members:</t>
  </si>
  <si>
    <t>Person</t>
  </si>
  <si>
    <t>Type</t>
  </si>
  <si>
    <t>Amount</t>
  </si>
  <si>
    <t>Total Household Annual Estimated Income</t>
  </si>
  <si>
    <t>Income from Assets (linked from Asset page)</t>
  </si>
  <si>
    <t>Exclusions (linked from Exclusion Worksheet)</t>
  </si>
  <si>
    <t>Total Household Annual Estimated Income Including Assets and Exclusions</t>
  </si>
  <si>
    <t>Prepared By</t>
  </si>
  <si>
    <t>Date</t>
  </si>
  <si>
    <t>Asset Calculation</t>
  </si>
  <si>
    <t>Market</t>
  </si>
  <si>
    <t>Cash Out</t>
  </si>
  <si>
    <t>Cash</t>
  </si>
  <si>
    <t>Interest</t>
  </si>
  <si>
    <t>Anticipated</t>
  </si>
  <si>
    <t>Type Of Asset</t>
  </si>
  <si>
    <t>Value</t>
  </si>
  <si>
    <t>Expenses</t>
  </si>
  <si>
    <t>Rate</t>
  </si>
  <si>
    <t>Income</t>
  </si>
  <si>
    <t>Savings 1</t>
  </si>
  <si>
    <t>Savings 2</t>
  </si>
  <si>
    <t>Savings 3</t>
  </si>
  <si>
    <t>Checking 1</t>
  </si>
  <si>
    <t>Checking 2</t>
  </si>
  <si>
    <t>Checking 3</t>
  </si>
  <si>
    <t>CD</t>
  </si>
  <si>
    <t>Stocks &amp; Bonds</t>
  </si>
  <si>
    <t>Lump Sum</t>
  </si>
  <si>
    <t>Retirement</t>
  </si>
  <si>
    <t>IRA, Keogh, etc</t>
  </si>
  <si>
    <t>Life Insurance Cash value</t>
  </si>
  <si>
    <t>Personal Property as Investment</t>
  </si>
  <si>
    <t>Trust</t>
  </si>
  <si>
    <t>Money Market</t>
  </si>
  <si>
    <t>Savings Certificates</t>
  </si>
  <si>
    <t>Other Investments</t>
  </si>
  <si>
    <t>Equity in Real Property</t>
  </si>
  <si>
    <t>Property Disposed of for Less than Market</t>
  </si>
  <si>
    <t>Received for Property (if held)</t>
  </si>
  <si>
    <t>Rental Income from Property</t>
  </si>
  <si>
    <t>Other</t>
  </si>
  <si>
    <t>Total</t>
  </si>
  <si>
    <t>HUD Passbook Rate</t>
  </si>
  <si>
    <t>Imputed Asset Income</t>
  </si>
  <si>
    <t>Final Asset Income</t>
  </si>
  <si>
    <t>Natural Gas</t>
  </si>
  <si>
    <t>Bottle Gas</t>
  </si>
  <si>
    <t>Electric/Oil</t>
  </si>
  <si>
    <t>Coal/Other</t>
  </si>
  <si>
    <t>Total</t>
  </si>
  <si>
    <t>Income Exclusions</t>
  </si>
  <si>
    <t>Payments for foster children or foster adults</t>
  </si>
  <si>
    <t>Lump sum additions to family assets</t>
  </si>
  <si>
    <t>Medical reimbursements</t>
  </si>
  <si>
    <t>Income of a live-in aide</t>
  </si>
  <si>
    <t>Resident service stipends up to $200 per month</t>
  </si>
  <si>
    <t>Holocaust reparation payments</t>
  </si>
  <si>
    <t>Sporadic income</t>
  </si>
  <si>
    <t>Adoption assistance payments</t>
  </si>
  <si>
    <t>Developmental disability care payments</t>
  </si>
  <si>
    <t>Refunds or rebates for property taxes</t>
  </si>
  <si>
    <t>Plan for Achieving Self-Support</t>
  </si>
  <si>
    <t>Other publicly assisted programs</t>
  </si>
  <si>
    <t>Training Exclusions (manually enter from worksheet)</t>
  </si>
  <si>
    <t>Incremental income from employment training (manually enter from worksheet)</t>
  </si>
  <si>
    <t>Federally mandated income exclusions</t>
  </si>
  <si>
    <t>Value of food stamps</t>
  </si>
  <si>
    <t>Domestic Volunteer Services Act</t>
  </si>
  <si>
    <t>Heating assistance</t>
  </si>
  <si>
    <t>JTPA/Workforce Investment Act of 1998</t>
  </si>
  <si>
    <t>Americorps Living Allowance under the National and Community Service Act of 1990</t>
  </si>
  <si>
    <t>Indian settlements/trusts</t>
  </si>
  <si>
    <t>Title IV of the Higher Education Act of 1965</t>
  </si>
  <si>
    <t>Spina Bifida allowance for child of Vietnam veteran</t>
  </si>
  <si>
    <t>Agent Orange settlements</t>
  </si>
  <si>
    <t>Child Care and Development Act of 1990</t>
  </si>
  <si>
    <t>Earned Income Tax Credit Refunds</t>
  </si>
  <si>
    <t>Title V of the Older Americans Act</t>
  </si>
  <si>
    <t>Crime victim compensation</t>
  </si>
  <si>
    <t>Medicare Prescription Drug Plan - Part D Program</t>
  </si>
  <si>
    <t>Net Rental Income</t>
  </si>
  <si>
    <t>Market Value of Property</t>
  </si>
  <si>
    <t>Cash Conversion Expenses</t>
  </si>
  <si>
    <t>Realtor's Commission</t>
  </si>
  <si>
    <t>Legal Fees</t>
  </si>
  <si>
    <t>Settlement Costs</t>
  </si>
  <si>
    <t>Penalty for early Withdrawal</t>
  </si>
  <si>
    <t>Total Cash Conversion Expenses</t>
  </si>
  <si>
    <t>Mortgage Balance</t>
  </si>
  <si>
    <t>Cash Value of Property</t>
  </si>
  <si>
    <t>Rental Income per Month</t>
  </si>
  <si>
    <t>Annual Rental Income</t>
  </si>
  <si>
    <t>Other Expenses (annual, unless specified)</t>
  </si>
  <si>
    <t>Maintenance</t>
  </si>
  <si>
    <t>Insurance</t>
  </si>
  <si>
    <t>Taxes</t>
  </si>
  <si>
    <t>Monthly Mortgage Payment</t>
  </si>
  <si>
    <t>Principal Amount of Mortgage</t>
  </si>
  <si>
    <t>Interest Payment on Loan</t>
  </si>
  <si>
    <t>Utilities</t>
  </si>
  <si>
    <t>Other :</t>
  </si>
  <si>
    <t>Total Other Expenses</t>
  </si>
  <si>
    <t>Imputed Income/Assets</t>
  </si>
  <si>
    <t>Imputed Welfare Income</t>
  </si>
  <si>
    <t>Used during the term of welfare benefit reduction due to sanction</t>
  </si>
  <si>
    <t>Offset by amount of additional income the family</t>
  </si>
  <si>
    <t>When additional income equals or exceeds imputed amount, imputed amount drops to zero</t>
  </si>
  <si>
    <t>Enter in Other</t>
  </si>
  <si>
    <t>Amount Regularly Receiving</t>
  </si>
  <si>
    <t>Sanction Amount</t>
  </si>
  <si>
    <t>Additional Income</t>
  </si>
  <si>
    <t>Asset Disposed of for Less than Market Value</t>
  </si>
  <si>
    <t>Market Value</t>
  </si>
  <si>
    <t>Asset Expenses</t>
  </si>
  <si>
    <t>Amount Received</t>
  </si>
  <si>
    <t>New Asset Type</t>
  </si>
  <si>
    <t>Interest Rate</t>
  </si>
  <si>
    <t>Imputed Asset Cash Value</t>
  </si>
  <si>
    <t>Employment Training</t>
  </si>
  <si>
    <t>Incremental Income Exclusion From Employment Training Programs Qualified Under 5.609(c)(8)(v)</t>
  </si>
  <si>
    <t>*Includes earnings and benefits resulting from participation in qualifying State or local employment training programs</t>
  </si>
  <si>
    <t>*Only excluded for the period during which the family member participates in the training program</t>
  </si>
  <si>
    <t>*Exclude the amount of increase in welfare or earnings obtained after enrollment compared to earnings before enrollment</t>
  </si>
  <si>
    <t>Earned Income Disallowance (EID) for Persons with Disabilities</t>
  </si>
  <si>
    <t>*The person must have been previously unemployed  for at least 12 months and is disabled.</t>
  </si>
  <si>
    <t>*Must not have earned more than would have been received for 10 hours of work for 50 weeks at minimum wage</t>
  </si>
  <si>
    <t>*The family qualifies if a person in the household meets these criteria</t>
  </si>
  <si>
    <t>* Phase-in period for 2nd twelve cumulative months following 12 months at 100% exclusion</t>
  </si>
  <si>
    <t/>
  </si>
  <si>
    <t>Total Annual Income Prior to Qualifying Change</t>
  </si>
  <si>
    <t>Earned Income</t>
  </si>
  <si>
    <t>Unearned Income</t>
  </si>
  <si>
    <t>Annual Income After Qualifying Change</t>
  </si>
  <si>
    <t>EID Exclusion</t>
  </si>
  <si>
    <t>50% Exclusion during phase-in period, if applicable</t>
  </si>
  <si>
    <t>Summary of Income and Asset Calculation Guidance</t>
  </si>
  <si>
    <t>Refer to training manual for more detailed discussion of rules and guidance</t>
  </si>
  <si>
    <t>Income Guidance</t>
  </si>
  <si>
    <t>*</t>
  </si>
  <si>
    <t>Count income for all people in household if 18 years or older</t>
  </si>
  <si>
    <t>Include benefit income for children under 18</t>
  </si>
  <si>
    <t>Do not count all income for fulltime students in household</t>
  </si>
  <si>
    <t>Count first $480 of income</t>
  </si>
  <si>
    <t>Financial support to college students is counted as income</t>
  </si>
  <si>
    <t>Financial Aid is excluded if student living with parents requesting assistance</t>
  </si>
  <si>
    <t>Military Pay</t>
  </si>
  <si>
    <t>Count all regular pay, special pay, and allowances (whether or not living in dwelling)</t>
  </si>
  <si>
    <t>Exclude special pay for exposure to hostile fire</t>
  </si>
  <si>
    <t>Regular contributions and gifts from persons outside household included</t>
  </si>
  <si>
    <t>Use full amount of Social Security prior to Medicare deduction</t>
  </si>
  <si>
    <t>Withdrawal from investments counted except to extent the withdrawal is reimbursement of cash or assets invested</t>
  </si>
  <si>
    <t>Alimony and Child Support are counted</t>
  </si>
  <si>
    <t>If someone is eligible to receive child support but does not, must show verification through State</t>
  </si>
  <si>
    <t>Lump Sum payments caused by delays in processing periodic payments (TANF, etc) are included</t>
  </si>
  <si>
    <t>Income from a business</t>
  </si>
  <si>
    <t>Net income equals gross income less expenditures</t>
  </si>
  <si>
    <t>May treat straight line depreciation, interest payments on loans, and non-capital expansion expenditures as business expenses</t>
  </si>
  <si>
    <t>Must provide three years of tax returns</t>
  </si>
  <si>
    <t>Public Assistance Income</t>
  </si>
  <si>
    <t>TANF, SSI, general assistance or relief are counted as income</t>
  </si>
  <si>
    <t>Food stamps are not counted as income</t>
  </si>
  <si>
    <t>Do not count amounts specifically for shelter or utilities</t>
  </si>
  <si>
    <t>If sanctioned, count income that would have received if sanctions not imposed (see Imputed Welfare Income)</t>
  </si>
  <si>
    <t>Annual Income Exclusions</t>
  </si>
  <si>
    <t>Exclusions mentioned in above sections</t>
  </si>
  <si>
    <t>HUD funded training programs</t>
  </si>
  <si>
    <t>Incremental income from employment training (see worksheet)</t>
  </si>
  <si>
    <t>Obtain third party verification of income or use Certification Form</t>
  </si>
  <si>
    <t>Asset Guidance</t>
  </si>
  <si>
    <t>What is considered an asset?</t>
  </si>
  <si>
    <t>Items that may be turned into cash (savings account, etc.)</t>
  </si>
  <si>
    <t>Not considered assets:</t>
  </si>
  <si>
    <t>Necessary items of personal property</t>
  </si>
  <si>
    <t>Furniture, automobiles</t>
  </si>
  <si>
    <t>Assets not accessible to family</t>
  </si>
  <si>
    <t>Interest in Indian trust lands</t>
  </si>
  <si>
    <t>Value of a home being purchased under Homeownership program</t>
  </si>
  <si>
    <t>What is market value?</t>
  </si>
  <si>
    <t>The worth of an asset (amount of CD, purchase price of home)</t>
  </si>
  <si>
    <t>What is cash value?</t>
  </si>
  <si>
    <t>Market value less reasonable expenses incurred to convert to cash (legal, penalties, broker fees, settlement costs)</t>
  </si>
  <si>
    <t>Income from assets when assets exceed $5000, include the greater of:</t>
  </si>
  <si>
    <t>Actual income from assets</t>
  </si>
  <si>
    <t>Imputed asset income</t>
  </si>
  <si>
    <t>Income that would be received if converted to cash and placed in savings account with HUD passbook rate (2%)</t>
  </si>
  <si>
    <t>Assets Include</t>
  </si>
  <si>
    <t>Amounts in savings and checking accounts</t>
  </si>
  <si>
    <t>Cash value of available trusts</t>
  </si>
  <si>
    <t>Stocks, bonds, savings certificates, money market funds, and other investments</t>
  </si>
  <si>
    <t>Market Value - loan (mortgage) = Equity</t>
  </si>
  <si>
    <t>Equity - Expense to cash out = Cash value</t>
  </si>
  <si>
    <t>IRA, Keogh, and similar retirement savings accounts (even though cash out would result in penalty)</t>
  </si>
  <si>
    <t>Contributions to company retirement/pension funds if have access</t>
  </si>
  <si>
    <t>One-time lump sum payments (inheritances, etc) counted if retained and verified</t>
  </si>
  <si>
    <t>Personal property held as an investment</t>
  </si>
  <si>
    <t>Cash value on life insurance policies</t>
  </si>
  <si>
    <t>Assets disposed of for less than market value</t>
  </si>
  <si>
    <t>Include difference</t>
  </si>
  <si>
    <t>Don't count foreclosure or bankruptcy</t>
  </si>
  <si>
    <t>Use spreadsheet to calculate - linked to Asset worksheet</t>
  </si>
  <si>
    <t>Rental Income</t>
  </si>
  <si>
    <t>Calculate net rental income</t>
  </si>
  <si>
    <t>Obtain third party verification of assets, where possible</t>
  </si>
  <si>
    <t>&lt;50% Very Low</t>
  </si>
  <si>
    <t>&lt;30% Extremely Low</t>
  </si>
  <si>
    <t>&lt;80% Moderate</t>
  </si>
  <si>
    <t>Single Family/Duplex</t>
  </si>
  <si>
    <t>Apt./Condo/Townhouse</t>
  </si>
  <si>
    <t>0 Bdrm.</t>
  </si>
  <si>
    <t>1 Bdrm.</t>
  </si>
  <si>
    <t>2 Bdrm.</t>
  </si>
  <si>
    <t>3 Bdrm.</t>
  </si>
  <si>
    <t>4 Bdrm.</t>
  </si>
  <si>
    <t>5 Bdrm.</t>
  </si>
  <si>
    <t>Penalty for Early Withdrawal</t>
  </si>
  <si>
    <t>Adjusted Income</t>
  </si>
  <si>
    <t>Total Annual Income</t>
  </si>
  <si>
    <t>A family can only be one one category (A,B, or C):</t>
  </si>
  <si>
    <r>
      <t xml:space="preserve">Is the Head/Spouse/Co-head </t>
    </r>
    <r>
      <rPr>
        <b/>
        <i/>
        <sz val="10"/>
        <color rgb="FF000000"/>
        <rFont val="Arial"/>
        <family val="2"/>
      </rPr>
      <t>over</t>
    </r>
    <r>
      <rPr>
        <sz val="10"/>
        <color rgb="FF000000"/>
        <rFont val="Arial"/>
        <family val="2"/>
      </rPr>
      <t xml:space="preserve"> 62 years of age?</t>
    </r>
  </si>
  <si>
    <t>NO</t>
  </si>
  <si>
    <t>YES</t>
  </si>
  <si>
    <t>Is the Head/Spouse/Co-head disabled?</t>
  </si>
  <si>
    <r>
      <t xml:space="preserve">If the Head/Spouse/Co-head is </t>
    </r>
    <r>
      <rPr>
        <b/>
        <i/>
        <sz val="10"/>
        <color rgb="FF000000"/>
        <rFont val="Arial"/>
        <family val="2"/>
      </rPr>
      <t>under</t>
    </r>
    <r>
      <rPr>
        <sz val="10"/>
        <color rgb="FF000000"/>
        <rFont val="Arial"/>
        <family val="2"/>
      </rPr>
      <t xml:space="preserve"> 62 years of age and </t>
    </r>
    <r>
      <rPr>
        <b/>
        <i/>
        <sz val="10"/>
        <color rgb="FF000000"/>
        <rFont val="Arial"/>
        <family val="2"/>
      </rPr>
      <t xml:space="preserve">not </t>
    </r>
    <r>
      <rPr>
        <sz val="10"/>
        <color rgb="FF000000"/>
        <rFont val="Arial"/>
        <family val="2"/>
      </rPr>
      <t>disabled, then:</t>
    </r>
  </si>
  <si>
    <t>Is any other family member disabled?</t>
  </si>
  <si>
    <t>If no member of the family is disabled, Enter "1":</t>
  </si>
  <si>
    <t>A. Head/Spouse/Co-head is under 62 and no family member is disabled</t>
  </si>
  <si>
    <t>Does the family meet this category?</t>
  </si>
  <si>
    <t>Number of Dependents (under 18, full time student, etc.)</t>
  </si>
  <si>
    <t>Allowance Per Dependent</t>
  </si>
  <si>
    <t>Dependent Allowance</t>
  </si>
  <si>
    <t>Total annual unreimbursed childcare costs</t>
  </si>
  <si>
    <t>Total Allowances</t>
  </si>
  <si>
    <t>B. If Head/Spouse/Co-head is under 62 and Other Family Member is Disabled</t>
  </si>
  <si>
    <t>Medical/disability threshold</t>
  </si>
  <si>
    <t>Total annual unreimbursed disability assistance expense</t>
  </si>
  <si>
    <t>Expenses in excess of threshold</t>
  </si>
  <si>
    <t>Maximum disability allowance</t>
  </si>
  <si>
    <t>Earnings made possible by disability assistance expense</t>
  </si>
  <si>
    <t>Allowable disability assistance expense</t>
  </si>
  <si>
    <t>Disability assistance expense calculated</t>
  </si>
  <si>
    <t>C. If Head/Spouse/Co-head is over 62 and/or Head/Spouse/Co-Head is disabled</t>
  </si>
  <si>
    <t>Total annual unreimbursed medical expenses</t>
  </si>
  <si>
    <t>Total annual unreimbursed disability assistance and medical expense</t>
  </si>
  <si>
    <t>Medical/disability assistance allowance</t>
  </si>
  <si>
    <t>Elderly/disability allowance</t>
  </si>
  <si>
    <t>Adjusted Annual Income</t>
  </si>
  <si>
    <t>Allowances for Tenant-Furnished Utilities and Other Services</t>
  </si>
  <si>
    <t>House or Duplex</t>
  </si>
  <si>
    <t>Apartment/Condo/Townhouse</t>
  </si>
  <si>
    <t>Monthly Dollar Allowances</t>
  </si>
  <si>
    <t>Client Last Name</t>
  </si>
  <si>
    <t>Utliity or Service</t>
  </si>
  <si>
    <t>Bdrm.</t>
  </si>
  <si>
    <t>Utiliity or Service</t>
  </si>
  <si>
    <t>Tot</t>
  </si>
  <si>
    <t>Complex</t>
  </si>
  <si>
    <t>Heating</t>
  </si>
  <si>
    <t>Unit #</t>
  </si>
  <si>
    <t>Unit Type</t>
  </si>
  <si>
    <t>Oil/Electric</t>
  </si>
  <si>
    <t>Cooking</t>
  </si>
  <si>
    <t>Number of Bedrooms</t>
  </si>
  <si>
    <t>Are Water Charges Paid by Tenant</t>
  </si>
  <si>
    <t>Separate from Rent?</t>
  </si>
  <si>
    <t>Other Electric</t>
  </si>
  <si>
    <t>Air Conditioning</t>
  </si>
  <si>
    <t>Water Heating</t>
  </si>
  <si>
    <t>Are Sewer Charges Paid by Tenant</t>
  </si>
  <si>
    <t>Is Trash Collection Paid by Tenant</t>
  </si>
  <si>
    <t>Water</t>
  </si>
  <si>
    <t>Sewer</t>
  </si>
  <si>
    <t>Trash Collection</t>
  </si>
  <si>
    <t>Range/Microwave (if Tenant Supplied)</t>
  </si>
  <si>
    <t>Range/Microwave (if tenant Supplied)</t>
  </si>
  <si>
    <t>Type of Heating</t>
  </si>
  <si>
    <t>Refrigerator (if Tenant Supplied)</t>
  </si>
  <si>
    <t>Other (Specify Below)</t>
  </si>
  <si>
    <t>Other (Specify)</t>
  </si>
  <si>
    <t>Type of Cooking</t>
  </si>
  <si>
    <t>Type of Water Heating</t>
  </si>
  <si>
    <t>Utility or Services</t>
  </si>
  <si>
    <t>Range/Microwave Furnished by Tenant?</t>
  </si>
  <si>
    <t>Refrigerator Furnished by Tenant?</t>
  </si>
  <si>
    <t>Range/Microwave</t>
  </si>
  <si>
    <t>Refrigerator</t>
  </si>
  <si>
    <t>Other - Specify:</t>
  </si>
  <si>
    <t>Rent Calculation</t>
  </si>
  <si>
    <t>The greatest of 10% of Gross Income, 30% of Adjusted Income, or PHA Minimum Rent</t>
  </si>
  <si>
    <t>Fair Market Rent for Zero Bedroom</t>
  </si>
  <si>
    <t>Fair Market Rent for One Bedroom</t>
  </si>
  <si>
    <t>Fair Market Rent for Two Bedroom</t>
  </si>
  <si>
    <t>Fair Market Rent for Three Bedroom</t>
  </si>
  <si>
    <t>Fair Market Rent for Four Bedroom</t>
  </si>
  <si>
    <t>Bedrooms (0,1,2,3,4)</t>
  </si>
  <si>
    <t>Bedrooms (Select One)</t>
  </si>
  <si>
    <t>Lease Rent Amount (Amount Due to Landlord)</t>
  </si>
  <si>
    <t>Is the lease amount "Reasonable"?</t>
  </si>
  <si>
    <t>Is the lease amount under Fair Market Rent?</t>
  </si>
  <si>
    <t>Calculated Monthly Income</t>
  </si>
  <si>
    <t>Percentage of Monthly Income</t>
  </si>
  <si>
    <t>At 10% of Gross Income</t>
  </si>
  <si>
    <t>Calculated Adjusted Monthly Income</t>
  </si>
  <si>
    <t>At 30% of Adjusted Income</t>
  </si>
  <si>
    <t>Welfare Rent Per Month</t>
  </si>
  <si>
    <t>PHA Minimum Rent</t>
  </si>
  <si>
    <t>Calculated Base Tenant Rent Share</t>
  </si>
  <si>
    <t>Is the Unit "All Bills Paid"?</t>
  </si>
  <si>
    <t>Utility Allowance (from Utility Allowance Worksheet)</t>
  </si>
  <si>
    <t>Gross Rent</t>
  </si>
  <si>
    <t>Utility Reimbursement (Amount paid to Utility Company in excess of resident share)</t>
  </si>
  <si>
    <t>BR-UL</t>
  </si>
  <si>
    <t>GR-FMR</t>
  </si>
  <si>
    <t>Total Family Share of Rent</t>
  </si>
  <si>
    <t>Amount Program Pays Toward Rent</t>
  </si>
  <si>
    <t>Rent to Owner</t>
  </si>
  <si>
    <t>Maximum Amount Program Pays for Utilities</t>
  </si>
  <si>
    <t>I certify that I understand my monthly rent payment responsibilities and agree to pay my property manager</t>
  </si>
  <si>
    <t>the amount written above before the 3rd of each month until my income is recertified by the housing program.</t>
  </si>
  <si>
    <t>I also agree to pay my established portion of utilities on time. If I am eligible for a utility reimbursement, I</t>
  </si>
  <si>
    <t>will turn in all utility bills to my case manager as soon as possible after receiving them.</t>
  </si>
  <si>
    <t>Client Signature</t>
  </si>
  <si>
    <t>Signature of Staff Conducting Rent Calculation</t>
  </si>
  <si>
    <t>Rental Assistance Program</t>
  </si>
  <si>
    <t>Lead Based Paint Inspection and Rent Reasonableness</t>
  </si>
  <si>
    <t>Lead Based Paint</t>
  </si>
  <si>
    <t>Did the City of Irving move the household into the unit?</t>
  </si>
  <si>
    <t>If so, LBP covered in HQS inspection</t>
  </si>
  <si>
    <t>x</t>
  </si>
  <si>
    <t>Was the complex built before 1978?</t>
  </si>
  <si>
    <t>Is any member of the household under the age of six or pregnant?</t>
  </si>
  <si>
    <t>Is a lead based paint inspection required?</t>
  </si>
  <si>
    <t>Rent Reasonableness</t>
  </si>
  <si>
    <t>In Complex</t>
  </si>
  <si>
    <t>Other Complex</t>
  </si>
  <si>
    <t>Proposed</t>
  </si>
  <si>
    <t>Comparable</t>
  </si>
  <si>
    <t>Unit</t>
  </si>
  <si>
    <t>Unit #1</t>
  </si>
  <si>
    <t>Unit #2</t>
  </si>
  <si>
    <t>Square Footage</t>
  </si>
  <si>
    <t>Building Age</t>
  </si>
  <si>
    <t>Type of Unit/Construction</t>
  </si>
  <si>
    <t>Amenities (garage, appliances, paid utilities, etc.)</t>
  </si>
  <si>
    <t>Utilities - All bills paid</t>
  </si>
  <si>
    <t>Rent</t>
  </si>
  <si>
    <t>In order for a unit to meet rent reasonableness, the proposed units's gross rent must be less than or equal to the average rent of the three comparable units</t>
  </si>
  <si>
    <t>Average Rent</t>
  </si>
  <si>
    <t>Based on the comparison of rents and amenities, I have determined that the rent for the proposed unit is</t>
  </si>
  <si>
    <t>Reasonable</t>
  </si>
  <si>
    <t>Not Reasonable</t>
  </si>
  <si>
    <t>Case Manager Name</t>
  </si>
  <si>
    <t>Case Manager Signature</t>
  </si>
  <si>
    <t>Allowances for Tenant-Furnished Utilities</t>
  </si>
  <si>
    <t>and Other Services</t>
  </si>
  <si>
    <t>Dallas Housing Authority</t>
  </si>
  <si>
    <t>Effective 4/3/2018</t>
  </si>
  <si>
    <t>Median Income</t>
  </si>
  <si>
    <t>% of Median Income Manual Formula</t>
  </si>
  <si>
    <t>Does this Household Meet Low/Moderate Income Limits?</t>
  </si>
  <si>
    <t>Federal Poverty Guidelines</t>
  </si>
  <si>
    <t>I certify tha the information provide for these calculations is correct.</t>
  </si>
  <si>
    <t>=</t>
  </si>
  <si>
    <t>Income Calculation Sheet  - Part 5 Calculation Method (Effective 6/15/2023)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</si>
</sst>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(#,##0\)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</numFmts>
  <fonts count="140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B0F0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35" fillId="0" borderId="0" applyFont="0" applyFill="0" applyBorder="0" applyAlignment="0" applyProtection="0"/>
    <xf numFmtId="9" fontId="135" fillId="0" borderId="0" applyFont="0" applyFill="0" applyBorder="0" applyAlignment="0" applyProtection="0"/>
    <xf numFmtId="44" fontId="137" fillId="0" borderId="0" applyFont="0" applyFill="0" applyBorder="0" applyAlignment="0" applyProtection="0"/>
    <xf numFmtId="43" fontId="138" fillId="0" borderId="0" applyFont="0" applyFill="0" applyBorder="0" applyAlignment="0" applyProtection="0"/>
  </cellStyleXfs>
  <cellXfs count="514">
    <xf numFmtId="0" fontId="0" fillId="0" borderId="0" xfId="0" applyAlignment="1">
      <alignment wrapText="1"/>
    </xf>
    <xf numFmtId="0" fontId="4" fillId="4" borderId="4" xfId="0" applyFont="1" applyFill="1" applyBorder="1"/>
    <xf numFmtId="0" fontId="5" fillId="0" borderId="0" xfId="0" applyFont="1"/>
    <xf numFmtId="49" fontId="8" fillId="5" borderId="6" xfId="0" applyNumberFormat="1" applyFont="1" applyFill="1" applyBorder="1"/>
    <xf numFmtId="0" fontId="11" fillId="0" borderId="0" xfId="0" applyFont="1"/>
    <xf numFmtId="0" fontId="13" fillId="8" borderId="10" xfId="0" applyFont="1" applyFill="1" applyBorder="1"/>
    <xf numFmtId="0" fontId="17" fillId="0" borderId="13" xfId="0" applyFont="1" applyBorder="1"/>
    <xf numFmtId="0" fontId="20" fillId="0" borderId="0" xfId="0" applyFont="1" applyAlignment="1">
      <alignment horizontal="center"/>
    </xf>
    <xf numFmtId="0" fontId="22" fillId="0" borderId="0" xfId="0" applyFont="1"/>
    <xf numFmtId="49" fontId="23" fillId="0" borderId="0" xfId="0" applyNumberFormat="1" applyFont="1"/>
    <xf numFmtId="164" fontId="26" fillId="9" borderId="18" xfId="0" applyNumberFormat="1" applyFont="1" applyFill="1" applyBorder="1"/>
    <xf numFmtId="0" fontId="30" fillId="10" borderId="22" xfId="0" applyFont="1" applyFill="1" applyBorder="1"/>
    <xf numFmtId="164" fontId="32" fillId="11" borderId="24" xfId="0" applyNumberFormat="1" applyFont="1" applyFill="1" applyBorder="1"/>
    <xf numFmtId="0" fontId="34" fillId="0" borderId="26" xfId="0" applyFont="1" applyBorder="1"/>
    <xf numFmtId="10" fontId="36" fillId="12" borderId="27" xfId="0" applyNumberFormat="1" applyFont="1" applyFill="1" applyBorder="1"/>
    <xf numFmtId="164" fontId="37" fillId="13" borderId="28" xfId="0" applyNumberFormat="1" applyFont="1" applyFill="1" applyBorder="1"/>
    <xf numFmtId="164" fontId="42" fillId="0" borderId="0" xfId="0" applyNumberFormat="1" applyFont="1"/>
    <xf numFmtId="0" fontId="43" fillId="14" borderId="33" xfId="0" applyFont="1" applyFill="1" applyBorder="1" applyAlignment="1">
      <alignment horizontal="left"/>
    </xf>
    <xf numFmtId="10" fontId="44" fillId="15" borderId="34" xfId="0" applyNumberFormat="1" applyFont="1" applyFill="1" applyBorder="1" applyAlignment="1">
      <alignment horizontal="center"/>
    </xf>
    <xf numFmtId="0" fontId="45" fillId="16" borderId="35" xfId="0" applyFont="1" applyFill="1" applyBorder="1"/>
    <xf numFmtId="0" fontId="47" fillId="0" borderId="37" xfId="0" applyFont="1" applyBorder="1"/>
    <xf numFmtId="0" fontId="49" fillId="0" borderId="39" xfId="0" applyFont="1" applyBorder="1"/>
    <xf numFmtId="0" fontId="58" fillId="20" borderId="47" xfId="0" applyFont="1" applyFill="1" applyBorder="1"/>
    <xf numFmtId="0" fontId="60" fillId="0" borderId="0" xfId="0" applyFont="1" applyAlignment="1">
      <alignment wrapText="1"/>
    </xf>
    <xf numFmtId="0" fontId="61" fillId="0" borderId="49" xfId="0" applyFont="1" applyBorder="1"/>
    <xf numFmtId="0" fontId="63" fillId="21" borderId="50" xfId="0" applyFont="1" applyFill="1" applyBorder="1" applyAlignment="1">
      <alignment horizontal="left"/>
    </xf>
    <xf numFmtId="0" fontId="65" fillId="22" borderId="51" xfId="0" applyFont="1" applyFill="1" applyBorder="1"/>
    <xf numFmtId="0" fontId="66" fillId="23" borderId="52" xfId="0" applyFont="1" applyFill="1" applyBorder="1"/>
    <xf numFmtId="0" fontId="67" fillId="0" borderId="0" xfId="0" applyFont="1"/>
    <xf numFmtId="0" fontId="70" fillId="24" borderId="55" xfId="0" applyFont="1" applyFill="1" applyBorder="1"/>
    <xf numFmtId="0" fontId="71" fillId="0" borderId="0" xfId="0" applyFont="1" applyAlignment="1">
      <alignment horizontal="left"/>
    </xf>
    <xf numFmtId="0" fontId="76" fillId="26" borderId="59" xfId="0" applyFont="1" applyFill="1" applyBorder="1"/>
    <xf numFmtId="0" fontId="79" fillId="0" borderId="61" xfId="0" applyFont="1" applyBorder="1"/>
    <xf numFmtId="9" fontId="80" fillId="0" borderId="0" xfId="0" applyNumberFormat="1" applyFont="1"/>
    <xf numFmtId="0" fontId="85" fillId="28" borderId="65" xfId="0" applyFont="1" applyFill="1" applyBorder="1" applyAlignment="1">
      <alignment horizontal="right" wrapText="1"/>
    </xf>
    <xf numFmtId="0" fontId="89" fillId="0" borderId="69" xfId="0" applyFont="1" applyBorder="1"/>
    <xf numFmtId="49" fontId="90" fillId="30" borderId="70" xfId="0" applyNumberFormat="1" applyFont="1" applyFill="1" applyBorder="1"/>
    <xf numFmtId="0" fontId="91" fillId="31" borderId="71" xfId="0" applyFont="1" applyFill="1" applyBorder="1"/>
    <xf numFmtId="0" fontId="95" fillId="33" borderId="75" xfId="0" applyFont="1" applyFill="1" applyBorder="1" applyAlignment="1">
      <alignment horizontal="left"/>
    </xf>
    <xf numFmtId="0" fontId="96" fillId="0" borderId="76" xfId="0" applyFont="1" applyBorder="1"/>
    <xf numFmtId="0" fontId="97" fillId="34" borderId="77" xfId="0" applyFont="1" applyFill="1" applyBorder="1"/>
    <xf numFmtId="0" fontId="98" fillId="0" borderId="78" xfId="0" applyFont="1" applyBorder="1"/>
    <xf numFmtId="0" fontId="99" fillId="0" borderId="0" xfId="0" applyFont="1"/>
    <xf numFmtId="0" fontId="103" fillId="0" borderId="81" xfId="0" applyFont="1" applyBorder="1"/>
    <xf numFmtId="0" fontId="104" fillId="36" borderId="82" xfId="0" applyFont="1" applyFill="1" applyBorder="1"/>
    <xf numFmtId="0" fontId="107" fillId="37" borderId="85" xfId="0" applyFont="1" applyFill="1" applyBorder="1"/>
    <xf numFmtId="0" fontId="109" fillId="38" borderId="87" xfId="0" applyFont="1" applyFill="1" applyBorder="1"/>
    <xf numFmtId="0" fontId="111" fillId="0" borderId="89" xfId="0" applyFont="1" applyBorder="1" applyAlignment="1">
      <alignment horizontal="left"/>
    </xf>
    <xf numFmtId="0" fontId="113" fillId="0" borderId="0" xfId="0" applyFont="1" applyAlignment="1">
      <alignment horizontal="right"/>
    </xf>
    <xf numFmtId="0" fontId="116" fillId="0" borderId="92" xfId="0" applyFont="1" applyBorder="1" applyAlignment="1">
      <alignment horizontal="center"/>
    </xf>
    <xf numFmtId="10" fontId="119" fillId="39" borderId="94" xfId="0" applyNumberFormat="1" applyFont="1" applyFill="1" applyBorder="1" applyAlignment="1">
      <alignment horizontal="center"/>
    </xf>
    <xf numFmtId="10" fontId="123" fillId="41" borderId="98" xfId="0" applyNumberFormat="1" applyFont="1" applyFill="1" applyBorder="1"/>
    <xf numFmtId="10" fontId="128" fillId="0" borderId="0" xfId="0" applyNumberFormat="1" applyFont="1"/>
    <xf numFmtId="42" fontId="101" fillId="35" borderId="79" xfId="0" applyNumberFormat="1" applyFont="1" applyFill="1" applyBorder="1"/>
    <xf numFmtId="42" fontId="32" fillId="11" borderId="24" xfId="0" applyNumberFormat="1" applyFont="1" applyFill="1" applyBorder="1"/>
    <xf numFmtId="42" fontId="42" fillId="0" borderId="0" xfId="0" applyNumberFormat="1" applyFont="1"/>
    <xf numFmtId="42" fontId="104" fillId="36" borderId="82" xfId="0" applyNumberFormat="1" applyFont="1" applyFill="1" applyBorder="1"/>
    <xf numFmtId="42" fontId="9" fillId="6" borderId="7" xfId="0" applyNumberFormat="1" applyFont="1" applyFill="1" applyBorder="1"/>
    <xf numFmtId="42" fontId="0" fillId="0" borderId="0" xfId="0" applyNumberFormat="1" applyAlignment="1">
      <alignment wrapText="1"/>
    </xf>
    <xf numFmtId="42" fontId="58" fillId="20" borderId="47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37" fontId="124" fillId="42" borderId="99" xfId="0" applyNumberFormat="1" applyFont="1" applyFill="1" applyBorder="1" applyAlignment="1" applyProtection="1">
      <alignment horizontal="center"/>
      <protection locked="0"/>
    </xf>
    <xf numFmtId="42" fontId="73" fillId="25" borderId="57" xfId="0" applyNumberFormat="1" applyFont="1" applyFill="1" applyBorder="1" applyProtection="1">
      <protection locked="0"/>
    </xf>
    <xf numFmtId="42" fontId="127" fillId="0" borderId="100" xfId="0" applyNumberFormat="1" applyFont="1" applyBorder="1" applyProtection="1">
      <protection locked="0"/>
    </xf>
    <xf numFmtId="10" fontId="102" fillId="0" borderId="80" xfId="0" applyNumberFormat="1" applyFont="1" applyBorder="1" applyAlignment="1" applyProtection="1">
      <alignment horizontal="center"/>
      <protection locked="0"/>
    </xf>
    <xf numFmtId="42" fontId="87" fillId="29" borderId="67" xfId="0" applyNumberFormat="1" applyFont="1" applyFill="1" applyBorder="1"/>
    <xf numFmtId="42" fontId="19" fillId="0" borderId="15" xfId="0" applyNumberFormat="1" applyFont="1" applyBorder="1" applyProtection="1">
      <protection locked="0"/>
    </xf>
    <xf numFmtId="42" fontId="4" fillId="4" borderId="4" xfId="0" applyNumberFormat="1" applyFont="1" applyFill="1" applyBorder="1"/>
    <xf numFmtId="10" fontId="83" fillId="0" borderId="64" xfId="0" applyNumberFormat="1" applyFont="1" applyBorder="1" applyProtection="1">
      <protection locked="0"/>
    </xf>
    <xf numFmtId="42" fontId="26" fillId="9" borderId="18" xfId="0" applyNumberFormat="1" applyFont="1" applyFill="1" applyBorder="1"/>
    <xf numFmtId="0" fontId="8" fillId="24" borderId="55" xfId="0" applyFont="1" applyFill="1" applyBorder="1"/>
    <xf numFmtId="0" fontId="1" fillId="18" borderId="45" xfId="0" applyFont="1" applyFill="1" applyBorder="1"/>
    <xf numFmtId="0" fontId="1" fillId="3" borderId="3" xfId="0" applyFont="1" applyFill="1" applyBorder="1" applyAlignment="1">
      <alignment wrapText="1"/>
    </xf>
    <xf numFmtId="9" fontId="99" fillId="0" borderId="0" xfId="0" applyNumberFormat="1" applyFont="1"/>
    <xf numFmtId="0" fontId="3" fillId="0" borderId="0" xfId="0" applyFont="1" applyAlignment="1">
      <alignment wrapText="1"/>
    </xf>
    <xf numFmtId="0" fontId="0" fillId="44" borderId="0" xfId="0" applyFill="1" applyAlignment="1">
      <alignment wrapText="1"/>
    </xf>
    <xf numFmtId="0" fontId="17" fillId="44" borderId="13" xfId="0" applyFont="1" applyFill="1" applyBorder="1"/>
    <xf numFmtId="0" fontId="79" fillId="44" borderId="61" xfId="0" applyFont="1" applyFill="1" applyBorder="1"/>
    <xf numFmtId="42" fontId="79" fillId="44" borderId="61" xfId="0" applyNumberFormat="1" applyFont="1" applyFill="1" applyBorder="1"/>
    <xf numFmtId="42" fontId="17" fillId="44" borderId="13" xfId="0" applyNumberFormat="1" applyFont="1" applyFill="1" applyBorder="1"/>
    <xf numFmtId="0" fontId="110" fillId="44" borderId="88" xfId="0" applyFont="1" applyFill="1" applyBorder="1"/>
    <xf numFmtId="0" fontId="99" fillId="44" borderId="0" xfId="0" applyFont="1" applyFill="1"/>
    <xf numFmtId="0" fontId="34" fillId="44" borderId="26" xfId="0" applyFont="1" applyFill="1" applyBorder="1"/>
    <xf numFmtId="0" fontId="67" fillId="44" borderId="0" xfId="0" applyFont="1" applyFill="1"/>
    <xf numFmtId="42" fontId="99" fillId="44" borderId="0" xfId="0" applyNumberFormat="1" applyFont="1" applyFill="1"/>
    <xf numFmtId="42" fontId="34" fillId="44" borderId="26" xfId="0" applyNumberFormat="1" applyFont="1" applyFill="1" applyBorder="1"/>
    <xf numFmtId="0" fontId="29" fillId="44" borderId="21" xfId="0" applyFont="1" applyFill="1" applyBorder="1" applyAlignment="1">
      <alignment horizontal="center"/>
    </xf>
    <xf numFmtId="0" fontId="49" fillId="44" borderId="39" xfId="0" applyFont="1" applyFill="1" applyBorder="1"/>
    <xf numFmtId="0" fontId="18" fillId="44" borderId="14" xfId="0" applyFont="1" applyFill="1" applyBorder="1" applyAlignment="1">
      <alignment horizontal="right"/>
    </xf>
    <xf numFmtId="0" fontId="100" fillId="44" borderId="0" xfId="0" applyFont="1" applyFill="1" applyAlignment="1">
      <alignment horizontal="right"/>
    </xf>
    <xf numFmtId="42" fontId="121" fillId="44" borderId="96" xfId="0" applyNumberFormat="1" applyFont="1" applyFill="1" applyBorder="1" applyAlignment="1">
      <alignment horizontal="center"/>
    </xf>
    <xf numFmtId="42" fontId="49" fillId="44" borderId="39" xfId="0" applyNumberFormat="1" applyFont="1" applyFill="1" applyBorder="1"/>
    <xf numFmtId="0" fontId="17" fillId="44" borderId="0" xfId="0" applyFont="1" applyFill="1"/>
    <xf numFmtId="0" fontId="69" fillId="44" borderId="54" xfId="0" applyFont="1" applyFill="1" applyBorder="1"/>
    <xf numFmtId="0" fontId="129" fillId="44" borderId="101" xfId="0" applyFont="1" applyFill="1" applyBorder="1"/>
    <xf numFmtId="0" fontId="79" fillId="44" borderId="101" xfId="0" applyFont="1" applyFill="1" applyBorder="1"/>
    <xf numFmtId="0" fontId="17" fillId="44" borderId="101" xfId="0" applyFont="1" applyFill="1" applyBorder="1"/>
    <xf numFmtId="42" fontId="17" fillId="44" borderId="101" xfId="0" applyNumberFormat="1" applyFont="1" applyFill="1" applyBorder="1"/>
    <xf numFmtId="0" fontId="0" fillId="44" borderId="84" xfId="0" applyFill="1" applyBorder="1"/>
    <xf numFmtId="0" fontId="79" fillId="44" borderId="84" xfId="0" applyFont="1" applyFill="1" applyBorder="1"/>
    <xf numFmtId="42" fontId="17" fillId="44" borderId="0" xfId="0" applyNumberFormat="1" applyFont="1" applyFill="1"/>
    <xf numFmtId="0" fontId="46" fillId="44" borderId="36" xfId="0" applyFont="1" applyFill="1" applyBorder="1"/>
    <xf numFmtId="0" fontId="56" fillId="44" borderId="44" xfId="0" applyFont="1" applyFill="1" applyBorder="1" applyAlignment="1">
      <alignment horizontal="right"/>
    </xf>
    <xf numFmtId="0" fontId="2" fillId="44" borderId="2" xfId="0" applyFont="1" applyFill="1" applyBorder="1"/>
    <xf numFmtId="0" fontId="96" fillId="44" borderId="76" xfId="0" applyFont="1" applyFill="1" applyBorder="1"/>
    <xf numFmtId="0" fontId="115" fillId="44" borderId="91" xfId="0" applyFont="1" applyFill="1" applyBorder="1" applyAlignment="1">
      <alignment horizontal="right"/>
    </xf>
    <xf numFmtId="0" fontId="59" fillId="44" borderId="48" xfId="0" applyFont="1" applyFill="1" applyBorder="1"/>
    <xf numFmtId="42" fontId="28" fillId="44" borderId="20" xfId="0" applyNumberFormat="1" applyFont="1" applyFill="1" applyBorder="1"/>
    <xf numFmtId="42" fontId="38" fillId="44" borderId="29" xfId="0" applyNumberFormat="1" applyFont="1" applyFill="1" applyBorder="1" applyAlignment="1">
      <alignment horizontal="center"/>
    </xf>
    <xf numFmtId="42" fontId="16" fillId="44" borderId="0" xfId="0" applyNumberFormat="1" applyFont="1" applyFill="1" applyAlignment="1">
      <alignment horizontal="center"/>
    </xf>
    <xf numFmtId="42" fontId="92" fillId="44" borderId="72" xfId="0" applyNumberFormat="1" applyFont="1" applyFill="1" applyBorder="1"/>
    <xf numFmtId="0" fontId="35" fillId="44" borderId="0" xfId="0" applyFont="1" applyFill="1"/>
    <xf numFmtId="49" fontId="6" fillId="44" borderId="0" xfId="0" applyNumberFormat="1" applyFont="1" applyFill="1" applyAlignment="1">
      <alignment horizontal="center"/>
    </xf>
    <xf numFmtId="164" fontId="112" fillId="44" borderId="0" xfId="0" applyNumberFormat="1" applyFont="1" applyFill="1" applyAlignment="1">
      <alignment horizontal="center"/>
    </xf>
    <xf numFmtId="10" fontId="24" fillId="44" borderId="0" xfId="0" applyNumberFormat="1" applyFont="1" applyFill="1" applyAlignment="1">
      <alignment horizontal="center"/>
    </xf>
    <xf numFmtId="49" fontId="27" fillId="44" borderId="19" xfId="0" applyNumberFormat="1" applyFont="1" applyFill="1" applyBorder="1" applyAlignment="1">
      <alignment horizontal="center"/>
    </xf>
    <xf numFmtId="164" fontId="106" fillId="44" borderId="84" xfId="0" applyNumberFormat="1" applyFont="1" applyFill="1" applyBorder="1" applyAlignment="1">
      <alignment horizontal="center"/>
    </xf>
    <xf numFmtId="10" fontId="52" fillId="44" borderId="41" xfId="0" applyNumberFormat="1" applyFont="1" applyFill="1" applyBorder="1" applyAlignment="1">
      <alignment horizontal="center"/>
    </xf>
    <xf numFmtId="49" fontId="74" fillId="44" borderId="56" xfId="0" applyNumberFormat="1" applyFont="1" applyFill="1" applyBorder="1" applyAlignment="1">
      <alignment horizontal="right"/>
    </xf>
    <xf numFmtId="49" fontId="74" fillId="44" borderId="91" xfId="0" applyNumberFormat="1" applyFont="1" applyFill="1" applyBorder="1" applyAlignment="1">
      <alignment horizontal="right"/>
    </xf>
    <xf numFmtId="49" fontId="64" fillId="44" borderId="91" xfId="0" applyNumberFormat="1" applyFont="1" applyFill="1" applyBorder="1" applyAlignment="1">
      <alignment horizontal="right"/>
    </xf>
    <xf numFmtId="49" fontId="50" fillId="44" borderId="91" xfId="0" applyNumberFormat="1" applyFont="1" applyFill="1" applyBorder="1" applyAlignment="1">
      <alignment horizontal="right"/>
    </xf>
    <xf numFmtId="42" fontId="72" fillId="44" borderId="56" xfId="0" applyNumberFormat="1" applyFont="1" applyFill="1" applyBorder="1" applyAlignment="1">
      <alignment horizontal="right"/>
    </xf>
    <xf numFmtId="49" fontId="14" fillId="44" borderId="11" xfId="0" applyNumberFormat="1" applyFont="1" applyFill="1" applyBorder="1"/>
    <xf numFmtId="0" fontId="122" fillId="44" borderId="97" xfId="0" applyFont="1" applyFill="1" applyBorder="1"/>
    <xf numFmtId="49" fontId="51" fillId="43" borderId="40" xfId="0" applyNumberFormat="1" applyFont="1" applyFill="1" applyBorder="1"/>
    <xf numFmtId="164" fontId="92" fillId="43" borderId="72" xfId="0" applyNumberFormat="1" applyFont="1" applyFill="1" applyBorder="1"/>
    <xf numFmtId="10" fontId="86" fillId="43" borderId="66" xfId="0" applyNumberFormat="1" applyFont="1" applyFill="1" applyBorder="1"/>
    <xf numFmtId="0" fontId="94" fillId="44" borderId="74" xfId="0" applyFont="1" applyFill="1" applyBorder="1"/>
    <xf numFmtId="0" fontId="5" fillId="44" borderId="0" xfId="0" applyFont="1" applyFill="1"/>
    <xf numFmtId="0" fontId="125" fillId="44" borderId="0" xfId="0" applyFont="1" applyFill="1" applyAlignment="1">
      <alignment horizontal="left"/>
    </xf>
    <xf numFmtId="0" fontId="117" fillId="44" borderId="93" xfId="0" applyFont="1" applyFill="1" applyBorder="1"/>
    <xf numFmtId="0" fontId="47" fillId="44" borderId="37" xfId="0" applyFont="1" applyFill="1" applyBorder="1"/>
    <xf numFmtId="0" fontId="126" fillId="44" borderId="0" xfId="0" applyFont="1" applyFill="1"/>
    <xf numFmtId="164" fontId="92" fillId="44" borderId="72" xfId="0" applyNumberFormat="1" applyFont="1" applyFill="1" applyBorder="1"/>
    <xf numFmtId="164" fontId="82" fillId="44" borderId="63" xfId="0" applyNumberFormat="1" applyFont="1" applyFill="1" applyBorder="1"/>
    <xf numFmtId="0" fontId="25" fillId="44" borderId="0" xfId="0" applyFont="1" applyFill="1"/>
    <xf numFmtId="0" fontId="79" fillId="44" borderId="0" xfId="0" applyFont="1" applyFill="1"/>
    <xf numFmtId="0" fontId="110" fillId="44" borderId="0" xfId="0" applyFont="1" applyFill="1"/>
    <xf numFmtId="0" fontId="25" fillId="44" borderId="101" xfId="0" applyFont="1" applyFill="1" applyBorder="1"/>
    <xf numFmtId="0" fontId="25" fillId="44" borderId="56" xfId="0" applyFont="1" applyFill="1" applyBorder="1" applyAlignment="1">
      <alignment horizontal="right"/>
    </xf>
    <xf numFmtId="0" fontId="25" fillId="44" borderId="91" xfId="0" applyFont="1" applyFill="1" applyBorder="1" applyAlignment="1">
      <alignment horizontal="right"/>
    </xf>
    <xf numFmtId="0" fontId="56" fillId="44" borderId="91" xfId="0" applyFont="1" applyFill="1" applyBorder="1" applyAlignment="1">
      <alignment horizontal="right"/>
    </xf>
    <xf numFmtId="0" fontId="3" fillId="44" borderId="91" xfId="0" applyFont="1" applyFill="1" applyBorder="1" applyAlignment="1">
      <alignment horizontal="right"/>
    </xf>
    <xf numFmtId="0" fontId="33" fillId="44" borderId="25" xfId="0" applyFont="1" applyFill="1" applyBorder="1"/>
    <xf numFmtId="0" fontId="46" fillId="44" borderId="0" xfId="0" applyFont="1" applyFill="1"/>
    <xf numFmtId="0" fontId="33" fillId="44" borderId="84" xfId="0" applyFont="1" applyFill="1" applyBorder="1"/>
    <xf numFmtId="0" fontId="99" fillId="44" borderId="101" xfId="0" applyFont="1" applyFill="1" applyBorder="1"/>
    <xf numFmtId="0" fontId="89" fillId="44" borderId="56" xfId="0" applyFont="1" applyFill="1" applyBorder="1" applyAlignment="1">
      <alignment horizontal="right"/>
    </xf>
    <xf numFmtId="0" fontId="118" fillId="44" borderId="0" xfId="0" applyFont="1" applyFill="1" applyAlignment="1">
      <alignment horizontal="left"/>
    </xf>
    <xf numFmtId="0" fontId="118" fillId="44" borderId="91" xfId="0" applyFont="1" applyFill="1" applyBorder="1" applyAlignment="1">
      <alignment horizontal="right"/>
    </xf>
    <xf numFmtId="0" fontId="53" fillId="44" borderId="101" xfId="0" applyFont="1" applyFill="1" applyBorder="1"/>
    <xf numFmtId="0" fontId="40" fillId="44" borderId="0" xfId="0" applyFont="1" applyFill="1"/>
    <xf numFmtId="0" fontId="89" fillId="44" borderId="0" xfId="0" applyFont="1" applyFill="1"/>
    <xf numFmtId="0" fontId="89" fillId="44" borderId="91" xfId="0" applyFont="1" applyFill="1" applyBorder="1" applyAlignment="1">
      <alignment horizontal="right"/>
    </xf>
    <xf numFmtId="0" fontId="103" fillId="44" borderId="0" xfId="0" applyFont="1" applyFill="1"/>
    <xf numFmtId="0" fontId="103" fillId="44" borderId="81" xfId="0" applyFont="1" applyFill="1" applyBorder="1"/>
    <xf numFmtId="0" fontId="40" fillId="44" borderId="31" xfId="0" applyFont="1" applyFill="1" applyBorder="1"/>
    <xf numFmtId="164" fontId="41" fillId="44" borderId="32" xfId="0" applyNumberFormat="1" applyFont="1" applyFill="1" applyBorder="1"/>
    <xf numFmtId="0" fontId="7" fillId="44" borderId="5" xfId="0" applyFont="1" applyFill="1" applyBorder="1"/>
    <xf numFmtId="0" fontId="75" fillId="44" borderId="58" xfId="0" applyFont="1" applyFill="1" applyBorder="1" applyAlignment="1">
      <alignment horizontal="left"/>
    </xf>
    <xf numFmtId="0" fontId="81" fillId="44" borderId="62" xfId="0" applyFont="1" applyFill="1" applyBorder="1" applyAlignment="1">
      <alignment horizontal="left"/>
    </xf>
    <xf numFmtId="0" fontId="99" fillId="44" borderId="91" xfId="0" applyFont="1" applyFill="1" applyBorder="1"/>
    <xf numFmtId="0" fontId="88" fillId="44" borderId="68" xfId="0" applyFont="1" applyFill="1" applyBorder="1" applyAlignment="1">
      <alignment horizontal="left"/>
    </xf>
    <xf numFmtId="0" fontId="5" fillId="44" borderId="91" xfId="0" applyFont="1" applyFill="1" applyBorder="1"/>
    <xf numFmtId="0" fontId="12" fillId="44" borderId="9" xfId="0" applyFont="1" applyFill="1" applyBorder="1"/>
    <xf numFmtId="9" fontId="0" fillId="0" borderId="0" xfId="0" applyNumberFormat="1" applyAlignment="1">
      <alignment wrapText="1"/>
    </xf>
    <xf numFmtId="0" fontId="8" fillId="44" borderId="0" xfId="0" applyFont="1" applyFill="1"/>
    <xf numFmtId="0" fontId="3" fillId="44" borderId="0" xfId="0" applyFont="1" applyFill="1"/>
    <xf numFmtId="0" fontId="3" fillId="0" borderId="0" xfId="0" applyFont="1"/>
    <xf numFmtId="0" fontId="3" fillId="44" borderId="84" xfId="0" applyFont="1" applyFill="1" applyBorder="1"/>
    <xf numFmtId="0" fontId="1" fillId="41" borderId="87" xfId="0" applyFont="1" applyFill="1" applyBorder="1"/>
    <xf numFmtId="0" fontId="3" fillId="41" borderId="95" xfId="0" applyFont="1" applyFill="1" applyBorder="1"/>
    <xf numFmtId="0" fontId="3" fillId="46" borderId="98" xfId="0" applyFont="1" applyFill="1" applyBorder="1"/>
    <xf numFmtId="42" fontId="3" fillId="39" borderId="100" xfId="0" applyNumberFormat="1" applyFont="1" applyFill="1" applyBorder="1"/>
    <xf numFmtId="0" fontId="3" fillId="44" borderId="93" xfId="0" applyFont="1" applyFill="1" applyBorder="1"/>
    <xf numFmtId="0" fontId="1" fillId="44" borderId="101" xfId="0" applyFont="1" applyFill="1" applyBorder="1"/>
    <xf numFmtId="0" fontId="3" fillId="44" borderId="101" xfId="0" applyFont="1" applyFill="1" applyBorder="1"/>
    <xf numFmtId="0" fontId="1" fillId="44" borderId="0" xfId="0" applyFont="1" applyFill="1"/>
    <xf numFmtId="0" fontId="3" fillId="44" borderId="0" xfId="0" applyFont="1" applyFill="1" applyAlignment="1">
      <alignment horizontal="left"/>
    </xf>
    <xf numFmtId="0" fontId="3" fillId="44" borderId="91" xfId="0" applyFont="1" applyFill="1" applyBorder="1"/>
    <xf numFmtId="0" fontId="3" fillId="42" borderId="100" xfId="0" applyFont="1" applyFill="1" applyBorder="1" applyAlignment="1" applyProtection="1">
      <alignment horizontal="center"/>
      <protection locked="0"/>
    </xf>
    <xf numFmtId="0" fontId="3" fillId="0" borderId="93" xfId="0" applyFont="1" applyBorder="1" applyAlignment="1">
      <alignment horizontal="center"/>
    </xf>
    <xf numFmtId="0" fontId="3" fillId="44" borderId="9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4" borderId="101" xfId="0" applyFont="1" applyFill="1" applyBorder="1" applyAlignment="1">
      <alignment horizontal="center"/>
    </xf>
    <xf numFmtId="164" fontId="3" fillId="44" borderId="0" xfId="0" applyNumberFormat="1" applyFont="1" applyFill="1"/>
    <xf numFmtId="0" fontId="3" fillId="0" borderId="84" xfId="0" applyFont="1" applyBorder="1"/>
    <xf numFmtId="0" fontId="3" fillId="0" borderId="84" xfId="0" applyFont="1" applyBorder="1" applyAlignment="1">
      <alignment horizontal="left"/>
    </xf>
    <xf numFmtId="0" fontId="3" fillId="0" borderId="31" xfId="0" applyFont="1" applyBorder="1"/>
    <xf numFmtId="0" fontId="3" fillId="42" borderId="100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164" fontId="3" fillId="41" borderId="95" xfId="0" applyNumberFormat="1" applyFont="1" applyFill="1" applyBorder="1"/>
    <xf numFmtId="0" fontId="3" fillId="41" borderId="98" xfId="0" applyFont="1" applyFill="1" applyBorder="1"/>
    <xf numFmtId="0" fontId="3" fillId="41" borderId="87" xfId="0" applyFont="1" applyFill="1" applyBorder="1"/>
    <xf numFmtId="0" fontId="1" fillId="44" borderId="56" xfId="0" applyFont="1" applyFill="1" applyBorder="1"/>
    <xf numFmtId="0" fontId="3" fillId="17" borderId="87" xfId="0" applyFont="1" applyFill="1" applyBorder="1"/>
    <xf numFmtId="0" fontId="3" fillId="17" borderId="95" xfId="0" applyFont="1" applyFill="1" applyBorder="1"/>
    <xf numFmtId="0" fontId="1" fillId="17" borderId="98" xfId="0" applyFont="1" applyFill="1" applyBorder="1" applyAlignment="1">
      <alignment horizontal="right"/>
    </xf>
    <xf numFmtId="0" fontId="3" fillId="0" borderId="97" xfId="0" applyFont="1" applyBorder="1"/>
    <xf numFmtId="37" fontId="3" fillId="47" borderId="100" xfId="0" applyNumberFormat="1" applyFont="1" applyFill="1" applyBorder="1" applyAlignment="1">
      <alignment horizontal="center"/>
    </xf>
    <xf numFmtId="0" fontId="3" fillId="44" borderId="5" xfId="0" applyFont="1" applyFill="1" applyBorder="1"/>
    <xf numFmtId="0" fontId="3" fillId="0" borderId="101" xfId="0" applyFont="1" applyBorder="1"/>
    <xf numFmtId="0" fontId="2" fillId="44" borderId="101" xfId="0" applyFont="1" applyFill="1" applyBorder="1"/>
    <xf numFmtId="0" fontId="2" fillId="44" borderId="101" xfId="0" applyFont="1" applyFill="1" applyBorder="1" applyAlignment="1">
      <alignment horizontal="right"/>
    </xf>
    <xf numFmtId="37" fontId="3" fillId="0" borderId="100" xfId="0" applyNumberFormat="1" applyFont="1" applyBorder="1" applyAlignment="1" applyProtection="1">
      <alignment horizontal="center"/>
      <protection locked="0"/>
    </xf>
    <xf numFmtId="0" fontId="3" fillId="44" borderId="0" xfId="0" applyFont="1" applyFill="1" applyAlignment="1">
      <alignment horizontal="right"/>
    </xf>
    <xf numFmtId="0" fontId="3" fillId="0" borderId="98" xfId="0" applyFont="1" applyBorder="1"/>
    <xf numFmtId="0" fontId="2" fillId="44" borderId="84" xfId="0" applyFont="1" applyFill="1" applyBorder="1"/>
    <xf numFmtId="0" fontId="2" fillId="44" borderId="84" xfId="0" applyFont="1" applyFill="1" applyBorder="1" applyAlignment="1">
      <alignment horizontal="right"/>
    </xf>
    <xf numFmtId="42" fontId="3" fillId="0" borderId="100" xfId="0" applyNumberFormat="1" applyFont="1" applyBorder="1" applyProtection="1">
      <protection locked="0"/>
    </xf>
    <xf numFmtId="0" fontId="1" fillId="43" borderId="87" xfId="0" applyFont="1" applyFill="1" applyBorder="1"/>
    <xf numFmtId="0" fontId="3" fillId="43" borderId="95" xfId="0" applyFont="1" applyFill="1" applyBorder="1"/>
    <xf numFmtId="42" fontId="3" fillId="47" borderId="100" xfId="0" applyNumberFormat="1" applyFont="1" applyFill="1" applyBorder="1"/>
    <xf numFmtId="0" fontId="3" fillId="44" borderId="95" xfId="0" applyFont="1" applyFill="1" applyBorder="1"/>
    <xf numFmtId="0" fontId="3" fillId="0" borderId="100" xfId="0" applyFont="1" applyBorder="1"/>
    <xf numFmtId="0" fontId="3" fillId="44" borderId="101" xfId="0" applyFont="1" applyFill="1" applyBorder="1" applyAlignment="1">
      <alignment horizontal="right"/>
    </xf>
    <xf numFmtId="0" fontId="2" fillId="44" borderId="0" xfId="0" applyFont="1" applyFill="1"/>
    <xf numFmtId="0" fontId="2" fillId="44" borderId="0" xfId="0" applyFont="1" applyFill="1" applyAlignment="1">
      <alignment horizontal="right"/>
    </xf>
    <xf numFmtId="42" fontId="3" fillId="48" borderId="100" xfId="0" applyNumberFormat="1" applyFont="1" applyFill="1" applyBorder="1"/>
    <xf numFmtId="42" fontId="3" fillId="44" borderId="95" xfId="0" applyNumberFormat="1" applyFont="1" applyFill="1" applyBorder="1"/>
    <xf numFmtId="0" fontId="8" fillId="41" borderId="87" xfId="0" applyFont="1" applyFill="1" applyBorder="1"/>
    <xf numFmtId="42" fontId="8" fillId="39" borderId="100" xfId="0" applyNumberFormat="1" applyFont="1" applyFill="1" applyBorder="1"/>
    <xf numFmtId="164" fontId="3" fillId="0" borderId="0" xfId="0" applyNumberFormat="1" applyFont="1"/>
    <xf numFmtId="0" fontId="130" fillId="44" borderId="0" xfId="0" applyFont="1" applyFill="1"/>
    <xf numFmtId="0" fontId="1" fillId="44" borderId="87" xfId="0" applyFont="1" applyFill="1" applyBorder="1"/>
    <xf numFmtId="0" fontId="3" fillId="44" borderId="74" xfId="0" applyFont="1" applyFill="1" applyBorder="1"/>
    <xf numFmtId="0" fontId="3" fillId="0" borderId="91" xfId="0" applyFont="1" applyBorder="1"/>
    <xf numFmtId="0" fontId="1" fillId="0" borderId="93" xfId="0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0" fontId="3" fillId="0" borderId="74" xfId="0" applyFont="1" applyBorder="1"/>
    <xf numFmtId="0" fontId="1" fillId="44" borderId="93" xfId="0" applyFont="1" applyFill="1" applyBorder="1" applyAlignment="1">
      <alignment horizontal="center"/>
    </xf>
    <xf numFmtId="0" fontId="1" fillId="47" borderId="97" xfId="0" applyFont="1" applyFill="1" applyBorder="1"/>
    <xf numFmtId="0" fontId="1" fillId="47" borderId="97" xfId="0" applyFont="1" applyFill="1" applyBorder="1" applyAlignment="1">
      <alignment horizontal="center"/>
    </xf>
    <xf numFmtId="0" fontId="1" fillId="0" borderId="97" xfId="0" applyFont="1" applyBorder="1"/>
    <xf numFmtId="0" fontId="1" fillId="0" borderId="97" xfId="0" applyFont="1" applyBorder="1" applyAlignment="1">
      <alignment horizontal="center"/>
    </xf>
    <xf numFmtId="0" fontId="1" fillId="44" borderId="91" xfId="0" applyFont="1" applyFill="1" applyBorder="1"/>
    <xf numFmtId="0" fontId="3" fillId="0" borderId="100" xfId="0" applyFont="1" applyBorder="1" applyProtection="1">
      <protection locked="0"/>
    </xf>
    <xf numFmtId="0" fontId="3" fillId="44" borderId="74" xfId="0" applyFont="1" applyFill="1" applyBorder="1" applyProtection="1">
      <protection locked="0"/>
    </xf>
    <xf numFmtId="0" fontId="3" fillId="0" borderId="93" xfId="0" applyFont="1" applyBorder="1"/>
    <xf numFmtId="0" fontId="1" fillId="47" borderId="102" xfId="0" applyFont="1" applyFill="1" applyBorder="1"/>
    <xf numFmtId="0" fontId="1" fillId="47" borderId="102" xfId="0" applyFont="1" applyFill="1" applyBorder="1" applyAlignment="1">
      <alignment horizontal="center"/>
    </xf>
    <xf numFmtId="0" fontId="1" fillId="0" borderId="102" xfId="0" applyFont="1" applyBorder="1"/>
    <xf numFmtId="0" fontId="1" fillId="0" borderId="102" xfId="0" applyFont="1" applyBorder="1" applyAlignment="1">
      <alignment horizontal="center"/>
    </xf>
    <xf numFmtId="0" fontId="1" fillId="17" borderId="87" xfId="0" applyFont="1" applyFill="1" applyBorder="1"/>
    <xf numFmtId="1" fontId="3" fillId="0" borderId="91" xfId="0" applyNumberFormat="1" applyFont="1" applyBorder="1"/>
    <xf numFmtId="0" fontId="1" fillId="49" borderId="87" xfId="0" applyFont="1" applyFill="1" applyBorder="1"/>
    <xf numFmtId="0" fontId="3" fillId="49" borderId="95" xfId="0" applyFont="1" applyFill="1" applyBorder="1"/>
    <xf numFmtId="0" fontId="1" fillId="0" borderId="100" xfId="0" applyFont="1" applyBorder="1" applyAlignment="1" applyProtection="1">
      <alignment horizontal="center"/>
      <protection locked="0"/>
    </xf>
    <xf numFmtId="0" fontId="3" fillId="44" borderId="93" xfId="0" applyFont="1" applyFill="1" applyBorder="1" applyProtection="1">
      <protection locked="0"/>
    </xf>
    <xf numFmtId="0" fontId="3" fillId="47" borderId="100" xfId="0" applyFont="1" applyFill="1" applyBorder="1" applyAlignment="1">
      <alignment horizontal="left" indent="1"/>
    </xf>
    <xf numFmtId="42" fontId="3" fillId="50" borderId="100" xfId="0" applyNumberFormat="1" applyFont="1" applyFill="1" applyBorder="1"/>
    <xf numFmtId="164" fontId="3" fillId="0" borderId="93" xfId="0" applyNumberFormat="1" applyFont="1" applyBorder="1"/>
    <xf numFmtId="0" fontId="3" fillId="0" borderId="100" xfId="0" applyFont="1" applyBorder="1" applyAlignment="1">
      <alignment horizontal="left"/>
    </xf>
    <xf numFmtId="164" fontId="3" fillId="0" borderId="100" xfId="0" applyNumberFormat="1" applyFont="1" applyBorder="1"/>
    <xf numFmtId="164" fontId="0" fillId="0" borderId="0" xfId="0" applyNumberFormat="1" applyAlignment="1">
      <alignment wrapText="1"/>
    </xf>
    <xf numFmtId="164" fontId="3" fillId="44" borderId="93" xfId="0" applyNumberFormat="1" applyFont="1" applyFill="1" applyBorder="1"/>
    <xf numFmtId="0" fontId="1" fillId="44" borderId="0" xfId="0" applyFont="1" applyFill="1" applyAlignment="1">
      <alignment horizontal="center"/>
    </xf>
    <xf numFmtId="0" fontId="1" fillId="44" borderId="84" xfId="0" applyFont="1" applyFill="1" applyBorder="1" applyAlignment="1">
      <alignment horizontal="center"/>
    </xf>
    <xf numFmtId="0" fontId="28" fillId="44" borderId="91" xfId="0" applyFont="1" applyFill="1" applyBorder="1" applyAlignment="1">
      <alignment horizontal="right"/>
    </xf>
    <xf numFmtId="0" fontId="1" fillId="42" borderId="100" xfId="0" applyFont="1" applyFill="1" applyBorder="1" applyAlignment="1" applyProtection="1">
      <alignment horizontal="center"/>
      <protection locked="0"/>
    </xf>
    <xf numFmtId="0" fontId="1" fillId="44" borderId="101" xfId="0" applyFont="1" applyFill="1" applyBorder="1" applyAlignment="1" applyProtection="1">
      <alignment horizontal="center"/>
      <protection locked="0"/>
    </xf>
    <xf numFmtId="164" fontId="3" fillId="49" borderId="95" xfId="0" applyNumberFormat="1" applyFont="1" applyFill="1" applyBorder="1"/>
    <xf numFmtId="0" fontId="1" fillId="44" borderId="84" xfId="0" applyFont="1" applyFill="1" applyBorder="1" applyAlignment="1" applyProtection="1">
      <alignment horizontal="center"/>
      <protection locked="0"/>
    </xf>
    <xf numFmtId="0" fontId="1" fillId="44" borderId="0" xfId="0" applyFont="1" applyFill="1" applyAlignment="1" applyProtection="1">
      <alignment horizontal="center"/>
      <protection locked="0"/>
    </xf>
    <xf numFmtId="0" fontId="1" fillId="17" borderId="100" xfId="0" applyFont="1" applyFill="1" applyBorder="1"/>
    <xf numFmtId="0" fontId="1" fillId="49" borderId="100" xfId="0" applyFont="1" applyFill="1" applyBorder="1"/>
    <xf numFmtId="164" fontId="3" fillId="49" borderId="100" xfId="0" applyNumberFormat="1" applyFont="1" applyFill="1" applyBorder="1"/>
    <xf numFmtId="0" fontId="1" fillId="0" borderId="10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44" borderId="101" xfId="0" applyFill="1" applyBorder="1" applyAlignment="1">
      <alignment wrapText="1"/>
    </xf>
    <xf numFmtId="0" fontId="1" fillId="17" borderId="100" xfId="0" applyFont="1" applyFill="1" applyBorder="1" applyAlignment="1">
      <alignment wrapText="1"/>
    </xf>
    <xf numFmtId="0" fontId="3" fillId="0" borderId="87" xfId="0" applyFont="1" applyBorder="1"/>
    <xf numFmtId="0" fontId="3" fillId="0" borderId="95" xfId="0" applyFont="1" applyBorder="1"/>
    <xf numFmtId="0" fontId="3" fillId="44" borderId="84" xfId="0" applyFont="1" applyFill="1" applyBorder="1" applyProtection="1">
      <protection locked="0"/>
    </xf>
    <xf numFmtId="0" fontId="3" fillId="51" borderId="97" xfId="0" applyFont="1" applyFill="1" applyBorder="1"/>
    <xf numFmtId="0" fontId="1" fillId="51" borderId="102" xfId="0" applyFont="1" applyFill="1" applyBorder="1" applyAlignment="1">
      <alignment horizontal="left"/>
    </xf>
    <xf numFmtId="0" fontId="1" fillId="51" borderId="102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/>
    <xf numFmtId="0" fontId="3" fillId="17" borderId="100" xfId="0" applyFont="1" applyFill="1" applyBorder="1"/>
    <xf numFmtId="0" fontId="3" fillId="44" borderId="101" xfId="0" applyFont="1" applyFill="1" applyBorder="1" applyProtection="1">
      <protection locked="0"/>
    </xf>
    <xf numFmtId="0" fontId="3" fillId="44" borderId="0" xfId="0" applyFont="1" applyFill="1" applyProtection="1">
      <protection locked="0"/>
    </xf>
    <xf numFmtId="0" fontId="1" fillId="44" borderId="93" xfId="0" applyFont="1" applyFill="1" applyBorder="1"/>
    <xf numFmtId="0" fontId="1" fillId="44" borderId="84" xfId="0" applyFont="1" applyFill="1" applyBorder="1"/>
    <xf numFmtId="0" fontId="1" fillId="51" borderId="100" xfId="0" applyFont="1" applyFill="1" applyBorder="1"/>
    <xf numFmtId="42" fontId="1" fillId="50" borderId="100" xfId="0" applyNumberFormat="1" applyFont="1" applyFill="1" applyBorder="1"/>
    <xf numFmtId="164" fontId="1" fillId="0" borderId="0" xfId="0" applyNumberFormat="1" applyFont="1"/>
    <xf numFmtId="1" fontId="3" fillId="0" borderId="0" xfId="0" applyNumberFormat="1" applyFont="1"/>
    <xf numFmtId="164" fontId="3" fillId="39" borderId="93" xfId="0" applyNumberFormat="1" applyFont="1" applyFill="1" applyBorder="1"/>
    <xf numFmtId="0" fontId="3" fillId="0" borderId="56" xfId="0" applyFont="1" applyBorder="1"/>
    <xf numFmtId="37" fontId="3" fillId="0" borderId="100" xfId="0" applyNumberFormat="1" applyFont="1" applyBorder="1" applyAlignment="1">
      <alignment horizontal="center"/>
    </xf>
    <xf numFmtId="37" fontId="3" fillId="0" borderId="93" xfId="0" applyNumberFormat="1" applyFont="1" applyBorder="1" applyAlignment="1">
      <alignment horizontal="center"/>
    </xf>
    <xf numFmtId="37" fontId="3" fillId="44" borderId="95" xfId="0" applyNumberFormat="1" applyFont="1" applyFill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52" borderId="100" xfId="0" applyNumberFormat="1" applyFont="1" applyFill="1" applyBorder="1" applyAlignment="1" applyProtection="1">
      <alignment horizontal="center"/>
      <protection locked="0"/>
    </xf>
    <xf numFmtId="37" fontId="3" fillId="44" borderId="101" xfId="0" applyNumberFormat="1" applyFont="1" applyFill="1" applyBorder="1" applyAlignment="1">
      <alignment horizontal="center"/>
    </xf>
    <xf numFmtId="164" fontId="3" fillId="44" borderId="95" xfId="0" applyNumberFormat="1" applyFont="1" applyFill="1" applyBorder="1"/>
    <xf numFmtId="0" fontId="28" fillId="44" borderId="0" xfId="0" applyFont="1" applyFill="1"/>
    <xf numFmtId="164" fontId="3" fillId="39" borderId="100" xfId="0" applyNumberFormat="1" applyFont="1" applyFill="1" applyBorder="1" applyAlignment="1">
      <alignment horizontal="center"/>
    </xf>
    <xf numFmtId="9" fontId="3" fillId="39" borderId="100" xfId="0" applyNumberFormat="1" applyFont="1" applyFill="1" applyBorder="1" applyAlignment="1">
      <alignment horizontal="center"/>
    </xf>
    <xf numFmtId="9" fontId="3" fillId="39" borderId="93" xfId="0" applyNumberFormat="1" applyFont="1" applyFill="1" applyBorder="1" applyAlignment="1">
      <alignment horizontal="center"/>
    </xf>
    <xf numFmtId="42" fontId="3" fillId="0" borderId="100" xfId="0" applyNumberFormat="1" applyFont="1" applyBorder="1"/>
    <xf numFmtId="164" fontId="3" fillId="39" borderId="100" xfId="0" applyNumberFormat="1" applyFont="1" applyFill="1" applyBorder="1"/>
    <xf numFmtId="164" fontId="3" fillId="0" borderId="95" xfId="0" applyNumberFormat="1" applyFont="1" applyBorder="1"/>
    <xf numFmtId="0" fontId="1" fillId="53" borderId="87" xfId="0" applyFont="1" applyFill="1" applyBorder="1"/>
    <xf numFmtId="0" fontId="3" fillId="53" borderId="98" xfId="0" applyFont="1" applyFill="1" applyBorder="1"/>
    <xf numFmtId="164" fontId="3" fillId="52" borderId="100" xfId="0" applyNumberFormat="1" applyFont="1" applyFill="1" applyBorder="1" applyAlignment="1" applyProtection="1">
      <alignment horizontal="center"/>
      <protection locked="0"/>
    </xf>
    <xf numFmtId="164" fontId="3" fillId="0" borderId="93" xfId="0" applyNumberFormat="1" applyFont="1" applyBorder="1" applyAlignment="1">
      <alignment horizontal="center"/>
    </xf>
    <xf numFmtId="0" fontId="3" fillId="42" borderId="0" xfId="0" applyFont="1" applyFill="1"/>
    <xf numFmtId="42" fontId="3" fillId="0" borderId="95" xfId="0" applyNumberFormat="1" applyFont="1" applyBorder="1"/>
    <xf numFmtId="164" fontId="3" fillId="47" borderId="93" xfId="0" applyNumberFormat="1" applyFont="1" applyFill="1" applyBorder="1"/>
    <xf numFmtId="0" fontId="1" fillId="41" borderId="98" xfId="0" applyFont="1" applyFill="1" applyBorder="1"/>
    <xf numFmtId="42" fontId="1" fillId="47" borderId="100" xfId="0" applyNumberFormat="1" applyFont="1" applyFill="1" applyBorder="1"/>
    <xf numFmtId="164" fontId="1" fillId="47" borderId="93" xfId="0" applyNumberFormat="1" applyFont="1" applyFill="1" applyBorder="1"/>
    <xf numFmtId="164" fontId="3" fillId="44" borderId="101" xfId="0" applyNumberFormat="1" applyFont="1" applyFill="1" applyBorder="1"/>
    <xf numFmtId="0" fontId="131" fillId="44" borderId="0" xfId="0" applyFont="1" applyFill="1"/>
    <xf numFmtId="0" fontId="132" fillId="44" borderId="84" xfId="0" applyFont="1" applyFill="1" applyBorder="1"/>
    <xf numFmtId="0" fontId="131" fillId="44" borderId="84" xfId="0" applyFont="1" applyFill="1" applyBorder="1"/>
    <xf numFmtId="0" fontId="131" fillId="44" borderId="95" xfId="0" applyFont="1" applyFill="1" applyBorder="1"/>
    <xf numFmtId="0" fontId="131" fillId="47" borderId="95" xfId="0" applyFont="1" applyFill="1" applyBorder="1"/>
    <xf numFmtId="0" fontId="131" fillId="47" borderId="98" xfId="0" applyFont="1" applyFill="1" applyBorder="1"/>
    <xf numFmtId="0" fontId="131" fillId="0" borderId="100" xfId="0" applyFont="1" applyBorder="1" applyAlignment="1" applyProtection="1">
      <alignment horizontal="center"/>
      <protection locked="0"/>
    </xf>
    <xf numFmtId="0" fontId="131" fillId="47" borderId="100" xfId="0" applyFont="1" applyFill="1" applyBorder="1" applyAlignment="1">
      <alignment horizontal="center"/>
    </xf>
    <xf numFmtId="0" fontId="131" fillId="44" borderId="97" xfId="0" applyFont="1" applyFill="1" applyBorder="1"/>
    <xf numFmtId="0" fontId="131" fillId="0" borderId="0" xfId="0" applyFont="1"/>
    <xf numFmtId="0" fontId="131" fillId="44" borderId="95" xfId="0" applyFont="1" applyFill="1" applyBorder="1" applyAlignment="1">
      <alignment horizontal="center"/>
    </xf>
    <xf numFmtId="0" fontId="131" fillId="47" borderId="87" xfId="0" applyFont="1" applyFill="1" applyBorder="1"/>
    <xf numFmtId="0" fontId="131" fillId="47" borderId="95" xfId="0" applyFont="1" applyFill="1" applyBorder="1" applyAlignment="1">
      <alignment horizontal="center"/>
    </xf>
    <xf numFmtId="0" fontId="131" fillId="44" borderId="56" xfId="0" applyFont="1" applyFill="1" applyBorder="1"/>
    <xf numFmtId="0" fontId="131" fillId="54" borderId="100" xfId="0" applyFont="1" applyFill="1" applyBorder="1" applyAlignment="1">
      <alignment horizontal="center"/>
    </xf>
    <xf numFmtId="0" fontId="131" fillId="55" borderId="100" xfId="0" applyFont="1" applyFill="1" applyBorder="1" applyAlignment="1">
      <alignment horizontal="center"/>
    </xf>
    <xf numFmtId="0" fontId="131" fillId="42" borderId="97" xfId="0" applyFont="1" applyFill="1" applyBorder="1" applyAlignment="1">
      <alignment horizontal="center"/>
    </xf>
    <xf numFmtId="0" fontId="131" fillId="57" borderId="97" xfId="0" applyFont="1" applyFill="1" applyBorder="1" applyAlignment="1">
      <alignment horizontal="center"/>
    </xf>
    <xf numFmtId="0" fontId="3" fillId="44" borderId="31" xfId="0" applyFont="1" applyFill="1" applyBorder="1"/>
    <xf numFmtId="0" fontId="131" fillId="42" borderId="102" xfId="0" applyFont="1" applyFill="1" applyBorder="1" applyAlignment="1">
      <alignment horizontal="center"/>
    </xf>
    <xf numFmtId="0" fontId="131" fillId="57" borderId="102" xfId="0" applyFont="1" applyFill="1" applyBorder="1" applyAlignment="1">
      <alignment horizontal="center"/>
    </xf>
    <xf numFmtId="0" fontId="131" fillId="44" borderId="100" xfId="0" applyFont="1" applyFill="1" applyBorder="1" applyAlignment="1">
      <alignment vertical="top" wrapText="1"/>
    </xf>
    <xf numFmtId="49" fontId="131" fillId="0" borderId="100" xfId="0" applyNumberFormat="1" applyFont="1" applyBorder="1" applyAlignment="1" applyProtection="1">
      <alignment vertical="top" wrapText="1"/>
      <protection locked="0"/>
    </xf>
    <xf numFmtId="0" fontId="3" fillId="44" borderId="95" xfId="0" applyFont="1" applyFill="1" applyBorder="1" applyProtection="1">
      <protection locked="0"/>
    </xf>
    <xf numFmtId="0" fontId="131" fillId="44" borderId="91" xfId="0" applyFont="1" applyFill="1" applyBorder="1"/>
    <xf numFmtId="42" fontId="131" fillId="0" borderId="100" xfId="0" applyNumberFormat="1" applyFont="1" applyBorder="1" applyProtection="1">
      <protection locked="0"/>
    </xf>
    <xf numFmtId="165" fontId="131" fillId="50" borderId="100" xfId="0" applyNumberFormat="1" applyFont="1" applyFill="1" applyBorder="1" applyAlignment="1">
      <alignment horizontal="center"/>
    </xf>
    <xf numFmtId="0" fontId="131" fillId="50" borderId="100" xfId="0" applyFont="1" applyFill="1" applyBorder="1" applyAlignment="1">
      <alignment horizontal="center"/>
    </xf>
    <xf numFmtId="0" fontId="1" fillId="44" borderId="0" xfId="0" applyFont="1" applyFill="1" applyAlignment="1">
      <alignment horizontal="right"/>
    </xf>
    <xf numFmtId="42" fontId="49" fillId="44" borderId="0" xfId="0" applyNumberFormat="1" applyFont="1" applyFill="1"/>
    <xf numFmtId="43" fontId="99" fillId="44" borderId="0" xfId="1" applyFont="1" applyFill="1"/>
    <xf numFmtId="43" fontId="46" fillId="44" borderId="36" xfId="1" applyFont="1" applyFill="1" applyBorder="1"/>
    <xf numFmtId="43" fontId="127" fillId="0" borderId="100" xfId="1" applyFont="1" applyBorder="1" applyProtection="1">
      <protection locked="0"/>
    </xf>
    <xf numFmtId="43" fontId="78" fillId="44" borderId="60" xfId="1" applyFont="1" applyFill="1" applyBorder="1"/>
    <xf numFmtId="43" fontId="9" fillId="6" borderId="7" xfId="1" applyFont="1" applyFill="1" applyBorder="1"/>
    <xf numFmtId="43" fontId="79" fillId="44" borderId="61" xfId="1" applyFont="1" applyFill="1" applyBorder="1"/>
    <xf numFmtId="43" fontId="55" fillId="44" borderId="43" xfId="1" applyFont="1" applyFill="1" applyBorder="1"/>
    <xf numFmtId="43" fontId="17" fillId="44" borderId="13" xfId="1" applyFont="1" applyFill="1" applyBorder="1"/>
    <xf numFmtId="43" fontId="34" fillId="44" borderId="26" xfId="1" applyFont="1" applyFill="1" applyBorder="1"/>
    <xf numFmtId="43" fontId="59" fillId="44" borderId="48" xfId="1" applyFont="1" applyFill="1" applyBorder="1"/>
    <xf numFmtId="43" fontId="49" fillId="44" borderId="39" xfId="1" applyFont="1" applyFill="1" applyBorder="1"/>
    <xf numFmtId="43" fontId="92" fillId="44" borderId="72" xfId="1" applyFont="1" applyFill="1" applyBorder="1"/>
    <xf numFmtId="43" fontId="100" fillId="44" borderId="0" xfId="1" applyFont="1" applyFill="1" applyAlignment="1">
      <alignment horizontal="right"/>
    </xf>
    <xf numFmtId="43" fontId="18" fillId="44" borderId="14" xfId="1" applyFont="1" applyFill="1" applyBorder="1" applyAlignment="1">
      <alignment horizontal="right"/>
    </xf>
    <xf numFmtId="43" fontId="69" fillId="44" borderId="54" xfId="1" applyFont="1" applyFill="1" applyBorder="1"/>
    <xf numFmtId="43" fontId="56" fillId="44" borderId="44" xfId="1" applyFont="1" applyFill="1" applyBorder="1" applyAlignment="1">
      <alignment horizontal="right"/>
    </xf>
    <xf numFmtId="43" fontId="67" fillId="44" borderId="0" xfId="1" applyFont="1" applyFill="1"/>
    <xf numFmtId="43" fontId="2" fillId="44" borderId="2" xfId="1" applyFont="1" applyFill="1" applyBorder="1"/>
    <xf numFmtId="43" fontId="96" fillId="44" borderId="76" xfId="1" applyFont="1" applyFill="1" applyBorder="1"/>
    <xf numFmtId="43" fontId="28" fillId="44" borderId="20" xfId="1" applyFont="1" applyFill="1" applyBorder="1"/>
    <xf numFmtId="43" fontId="35" fillId="44" borderId="0" xfId="1" applyFont="1" applyFill="1"/>
    <xf numFmtId="43" fontId="115" fillId="44" borderId="91" xfId="1" applyFont="1" applyFill="1" applyBorder="1" applyAlignment="1">
      <alignment horizontal="right"/>
    </xf>
    <xf numFmtId="43" fontId="73" fillId="25" borderId="57" xfId="1" applyFont="1" applyFill="1" applyBorder="1" applyProtection="1">
      <protection locked="0"/>
    </xf>
    <xf numFmtId="43" fontId="38" fillId="44" borderId="29" xfId="1" applyFont="1" applyFill="1" applyBorder="1" applyAlignment="1">
      <alignment horizontal="center"/>
    </xf>
    <xf numFmtId="43" fontId="16" fillId="44" borderId="0" xfId="1" applyFont="1" applyFill="1" applyAlignment="1">
      <alignment horizontal="center"/>
    </xf>
    <xf numFmtId="43" fontId="3" fillId="44" borderId="26" xfId="1" applyFont="1" applyFill="1" applyBorder="1"/>
    <xf numFmtId="43" fontId="76" fillId="26" borderId="59" xfId="1" applyFont="1" applyFill="1" applyBorder="1"/>
    <xf numFmtId="43" fontId="13" fillId="8" borderId="10" xfId="1" applyFont="1" applyFill="1" applyBorder="1"/>
    <xf numFmtId="43" fontId="45" fillId="16" borderId="35" xfId="1" applyFont="1" applyFill="1" applyBorder="1"/>
    <xf numFmtId="43" fontId="21" fillId="0" borderId="16" xfId="1" applyFont="1" applyBorder="1" applyAlignment="1">
      <alignment horizontal="center"/>
    </xf>
    <xf numFmtId="43" fontId="82" fillId="44" borderId="63" xfId="1" applyFont="1" applyFill="1" applyBorder="1"/>
    <xf numFmtId="43" fontId="42" fillId="44" borderId="0" xfId="1" applyFont="1" applyFill="1"/>
    <xf numFmtId="43" fontId="9" fillId="6" borderId="97" xfId="1" applyFont="1" applyFill="1" applyBorder="1"/>
    <xf numFmtId="0" fontId="1" fillId="0" borderId="100" xfId="0" applyFont="1" applyBorder="1"/>
    <xf numFmtId="43" fontId="99" fillId="0" borderId="0" xfId="1" applyFont="1" applyFill="1"/>
    <xf numFmtId="43" fontId="136" fillId="0" borderId="14" xfId="1" applyFont="1" applyFill="1" applyBorder="1" applyAlignment="1">
      <alignment horizontal="right"/>
    </xf>
    <xf numFmtId="10" fontId="136" fillId="0" borderId="103" xfId="2" applyNumberFormat="1" applyFont="1" applyFill="1" applyBorder="1"/>
    <xf numFmtId="166" fontId="3" fillId="45" borderId="100" xfId="4" applyNumberFormat="1" applyFont="1" applyFill="1" applyBorder="1"/>
    <xf numFmtId="167" fontId="139" fillId="58" borderId="102" xfId="3" applyNumberFormat="1" applyFont="1" applyFill="1" applyBorder="1" applyAlignment="1">
      <alignment vertical="center"/>
    </xf>
    <xf numFmtId="0" fontId="58" fillId="20" borderId="95" xfId="0" applyFont="1" applyFill="1" applyBorder="1"/>
    <xf numFmtId="0" fontId="34" fillId="44" borderId="84" xfId="0" applyFont="1" applyFill="1" applyBorder="1"/>
    <xf numFmtId="0" fontId="56" fillId="44" borderId="101" xfId="0" applyFont="1" applyFill="1" applyBorder="1" applyAlignment="1">
      <alignment horizontal="right"/>
    </xf>
    <xf numFmtId="43" fontId="34" fillId="44" borderId="84" xfId="1" applyFont="1" applyFill="1" applyBorder="1"/>
    <xf numFmtId="43" fontId="17" fillId="44" borderId="101" xfId="1" applyFont="1" applyFill="1" applyBorder="1"/>
    <xf numFmtId="43" fontId="17" fillId="44" borderId="0" xfId="1" applyFont="1" applyFill="1" applyBorder="1"/>
    <xf numFmtId="43" fontId="34" fillId="44" borderId="0" xfId="1" applyFont="1" applyFill="1" applyBorder="1"/>
    <xf numFmtId="42" fontId="1" fillId="44" borderId="14" xfId="0" applyNumberFormat="1" applyFont="1" applyFill="1" applyBorder="1" applyAlignment="1">
      <alignment horizontal="right"/>
    </xf>
    <xf numFmtId="0" fontId="99" fillId="59" borderId="0" xfId="0" applyFont="1" applyFill="1"/>
    <xf numFmtId="166" fontId="99" fillId="0" borderId="0" xfId="1" applyNumberFormat="1" applyFont="1" applyAlignment="1">
      <alignment horizontal="center"/>
    </xf>
    <xf numFmtId="0" fontId="99" fillId="60" borderId="0" xfId="0" applyFont="1" applyFill="1"/>
    <xf numFmtId="0" fontId="1" fillId="60" borderId="0" xfId="0" applyFont="1" applyFill="1"/>
    <xf numFmtId="166" fontId="99" fillId="0" borderId="0" xfId="1" applyNumberFormat="1" applyFont="1" applyAlignment="1"/>
    <xf numFmtId="9" fontId="99" fillId="0" borderId="0" xfId="2" applyFont="1"/>
    <xf numFmtId="9" fontId="3" fillId="0" borderId="0" xfId="2" applyFont="1"/>
    <xf numFmtId="43" fontId="28" fillId="44" borderId="0" xfId="1" applyFont="1" applyFill="1"/>
    <xf numFmtId="0" fontId="99" fillId="0" borderId="0" xfId="2" applyNumberFormat="1" applyFont="1" applyAlignment="1">
      <alignment horizontal="center"/>
    </xf>
    <xf numFmtId="0" fontId="0" fillId="0" borderId="0" xfId="0" applyAlignment="1">
      <alignment horizontal="center" wrapText="1"/>
    </xf>
    <xf numFmtId="166" fontId="0" fillId="0" borderId="0" xfId="0" applyNumberFormat="1" applyAlignment="1">
      <alignment wrapText="1"/>
    </xf>
    <xf numFmtId="0" fontId="11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43" fontId="0" fillId="0" borderId="0" xfId="0" applyNumberFormat="1" applyAlignment="1">
      <alignment wrapText="1"/>
    </xf>
    <xf numFmtId="10" fontId="0" fillId="58" borderId="0" xfId="2" applyNumberFormat="1" applyFont="1" applyFill="1" applyAlignment="1">
      <alignment wrapText="1"/>
    </xf>
    <xf numFmtId="166" fontId="3" fillId="44" borderId="101" xfId="4" applyNumberFormat="1" applyFont="1" applyFill="1" applyBorder="1"/>
    <xf numFmtId="166" fontId="138" fillId="45" borderId="100" xfId="4" applyNumberFormat="1" applyFont="1" applyFill="1" applyBorder="1"/>
    <xf numFmtId="166" fontId="99" fillId="0" borderId="0" xfId="1" applyNumberFormat="1" applyFont="1" applyAlignment="1">
      <alignment horizontal="center"/>
    </xf>
    <xf numFmtId="0" fontId="99" fillId="0" borderId="0" xfId="2" applyNumberFormat="1" applyFont="1" applyAlignment="1">
      <alignment horizontal="center"/>
    </xf>
    <xf numFmtId="0" fontId="3" fillId="45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84" xfId="0" applyBorder="1" applyProtection="1">
      <protection locked="0"/>
    </xf>
    <xf numFmtId="14" fontId="99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43" fontId="79" fillId="45" borderId="61" xfId="1" applyFont="1" applyFill="1" applyBorder="1" applyProtection="1">
      <protection locked="0"/>
    </xf>
    <xf numFmtId="43" fontId="79" fillId="0" borderId="61" xfId="1" applyFont="1" applyBorder="1" applyProtection="1">
      <protection locked="0"/>
    </xf>
    <xf numFmtId="43" fontId="31" fillId="0" borderId="23" xfId="1" applyFont="1" applyBorder="1" applyAlignment="1">
      <alignment horizontal="center"/>
    </xf>
    <xf numFmtId="43" fontId="54" fillId="0" borderId="42" xfId="1" applyFont="1" applyBorder="1" applyAlignment="1">
      <alignment horizontal="center"/>
    </xf>
    <xf numFmtId="43" fontId="48" fillId="0" borderId="38" xfId="1" applyFont="1" applyBorder="1" applyAlignment="1">
      <alignment horizontal="center"/>
    </xf>
    <xf numFmtId="43" fontId="68" fillId="0" borderId="53" xfId="1" applyFont="1" applyBorder="1" applyAlignment="1" applyProtection="1">
      <alignment horizontal="center"/>
      <protection locked="0"/>
    </xf>
    <xf numFmtId="43" fontId="48" fillId="0" borderId="38" xfId="1" applyFont="1" applyBorder="1" applyAlignment="1" applyProtection="1">
      <alignment horizontal="center"/>
      <protection locked="0"/>
    </xf>
    <xf numFmtId="43" fontId="25" fillId="0" borderId="17" xfId="1" applyFont="1" applyBorder="1" applyProtection="1">
      <protection locked="0"/>
    </xf>
    <xf numFmtId="43" fontId="98" fillId="0" borderId="78" xfId="1" applyFont="1" applyBorder="1" applyProtection="1">
      <protection locked="0"/>
    </xf>
    <xf numFmtId="43" fontId="114" fillId="0" borderId="90" xfId="1" applyFont="1" applyBorder="1" applyAlignment="1" applyProtection="1">
      <alignment horizontal="center"/>
      <protection locked="0"/>
    </xf>
    <xf numFmtId="43" fontId="121" fillId="44" borderId="96" xfId="1" applyFont="1" applyFill="1" applyBorder="1" applyAlignment="1">
      <alignment horizontal="center"/>
    </xf>
    <xf numFmtId="43" fontId="62" fillId="44" borderId="0" xfId="1" applyFont="1" applyFill="1" applyAlignment="1">
      <alignment horizontal="right"/>
    </xf>
    <xf numFmtId="43" fontId="34" fillId="45" borderId="26" xfId="1" applyFont="1" applyFill="1" applyBorder="1" applyProtection="1">
      <protection locked="0"/>
    </xf>
    <xf numFmtId="43" fontId="34" fillId="0" borderId="26" xfId="1" applyFont="1" applyBorder="1" applyProtection="1">
      <protection locked="0"/>
    </xf>
    <xf numFmtId="43" fontId="93" fillId="32" borderId="73" xfId="1" applyFont="1" applyFill="1" applyBorder="1"/>
    <xf numFmtId="43" fontId="105" fillId="0" borderId="83" xfId="1" applyFont="1" applyBorder="1"/>
    <xf numFmtId="43" fontId="1" fillId="0" borderId="69" xfId="1" applyFont="1" applyBorder="1" applyProtection="1">
      <protection locked="0"/>
    </xf>
    <xf numFmtId="0" fontId="1" fillId="0" borderId="87" xfId="0" applyFont="1" applyBorder="1" applyProtection="1">
      <protection locked="0"/>
    </xf>
    <xf numFmtId="0" fontId="1" fillId="0" borderId="95" xfId="0" applyFont="1" applyBorder="1" applyProtection="1">
      <protection locked="0"/>
    </xf>
    <xf numFmtId="0" fontId="1" fillId="0" borderId="98" xfId="0" applyFont="1" applyBorder="1" applyProtection="1">
      <protection locked="0"/>
    </xf>
    <xf numFmtId="0" fontId="98" fillId="0" borderId="78" xfId="0" applyFont="1" applyBorder="1" applyProtection="1">
      <protection locked="0"/>
    </xf>
    <xf numFmtId="0" fontId="62" fillId="44" borderId="0" xfId="0" applyFont="1" applyFill="1" applyAlignment="1">
      <alignment horizontal="right"/>
    </xf>
    <xf numFmtId="43" fontId="3" fillId="0" borderId="26" xfId="1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15" fillId="0" borderId="12" xfId="0" applyFont="1" applyBorder="1" applyProtection="1">
      <protection locked="0"/>
    </xf>
    <xf numFmtId="0" fontId="93" fillId="32" borderId="87" xfId="0" applyFont="1" applyFill="1" applyBorder="1"/>
    <xf numFmtId="0" fontId="93" fillId="32" borderId="98" xfId="0" applyFont="1" applyFill="1" applyBorder="1"/>
    <xf numFmtId="0" fontId="25" fillId="0" borderId="17" xfId="0" applyFont="1" applyBorder="1" applyProtection="1">
      <protection locked="0"/>
    </xf>
    <xf numFmtId="0" fontId="57" fillId="19" borderId="46" xfId="0" applyFont="1" applyFill="1" applyBorder="1" applyAlignment="1">
      <alignment wrapText="1"/>
    </xf>
    <xf numFmtId="0" fontId="120" fillId="40" borderId="95" xfId="0" applyFont="1" applyFill="1" applyBorder="1" applyAlignment="1">
      <alignment wrapText="1"/>
    </xf>
    <xf numFmtId="0" fontId="10" fillId="7" borderId="8" xfId="0" applyFont="1" applyFill="1" applyBorder="1" applyAlignment="1">
      <alignment wrapText="1"/>
    </xf>
    <xf numFmtId="0" fontId="84" fillId="44" borderId="0" xfId="0" applyFont="1" applyFill="1" applyAlignment="1">
      <alignment horizontal="left" wrapText="1"/>
    </xf>
    <xf numFmtId="0" fontId="108" fillId="44" borderId="86" xfId="0" applyFont="1" applyFill="1" applyBorder="1" applyAlignment="1">
      <alignment horizontal="left" wrapText="1"/>
    </xf>
    <xf numFmtId="0" fontId="39" fillId="44" borderId="30" xfId="0" applyFont="1" applyFill="1" applyBorder="1" applyAlignment="1">
      <alignment horizontal="left" wrapText="1"/>
    </xf>
    <xf numFmtId="0" fontId="1" fillId="47" borderId="87" xfId="0" applyFont="1" applyFill="1" applyBorder="1" applyAlignment="1">
      <alignment horizontal="center"/>
    </xf>
    <xf numFmtId="0" fontId="1" fillId="47" borderId="95" xfId="0" applyFont="1" applyFill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0" fontId="3" fillId="0" borderId="87" xfId="0" applyFont="1" applyBorder="1"/>
    <xf numFmtId="0" fontId="0" fillId="0" borderId="95" xfId="0" applyBorder="1"/>
    <xf numFmtId="0" fontId="3" fillId="0" borderId="0" xfId="0" applyFont="1"/>
    <xf numFmtId="0" fontId="0" fillId="0" borderId="84" xfId="0" applyBorder="1"/>
    <xf numFmtId="0" fontId="28" fillId="41" borderId="87" xfId="0" applyFont="1" applyFill="1" applyBorder="1"/>
    <xf numFmtId="0" fontId="3" fillId="0" borderId="98" xfId="0" applyFont="1" applyBorder="1"/>
    <xf numFmtId="0" fontId="131" fillId="44" borderId="0" xfId="0" applyFont="1" applyFill="1" applyAlignment="1">
      <alignment wrapText="1"/>
    </xf>
    <xf numFmtId="42" fontId="131" fillId="50" borderId="87" xfId="0" applyNumberFormat="1" applyFont="1" applyFill="1" applyBorder="1"/>
    <xf numFmtId="42" fontId="131" fillId="50" borderId="98" xfId="0" applyNumberFormat="1" applyFont="1" applyFill="1" applyBorder="1"/>
    <xf numFmtId="0" fontId="0" fillId="0" borderId="0" xfId="0"/>
    <xf numFmtId="49" fontId="131" fillId="0" borderId="87" xfId="0" applyNumberFormat="1" applyFont="1" applyBorder="1" applyAlignment="1" applyProtection="1">
      <alignment vertical="top" wrapText="1"/>
      <protection locked="0"/>
    </xf>
    <xf numFmtId="49" fontId="131" fillId="0" borderId="98" xfId="0" applyNumberFormat="1" applyFont="1" applyBorder="1" applyAlignment="1" applyProtection="1">
      <alignment vertical="top" wrapText="1"/>
      <protection locked="0"/>
    </xf>
    <xf numFmtId="42" fontId="131" fillId="0" borderId="87" xfId="0" applyNumberFormat="1" applyFont="1" applyBorder="1" applyProtection="1">
      <protection locked="0"/>
    </xf>
    <xf numFmtId="42" fontId="131" fillId="0" borderId="98" xfId="0" applyNumberFormat="1" applyFont="1" applyBorder="1" applyProtection="1">
      <protection locked="0"/>
    </xf>
    <xf numFmtId="0" fontId="131" fillId="42" borderId="62" xfId="0" applyFont="1" applyFill="1" applyBorder="1" applyAlignment="1">
      <alignment horizontal="center"/>
    </xf>
    <xf numFmtId="0" fontId="131" fillId="42" borderId="31" xfId="0" applyFont="1" applyFill="1" applyBorder="1" applyAlignment="1">
      <alignment horizontal="center"/>
    </xf>
    <xf numFmtId="0" fontId="131" fillId="57" borderId="62" xfId="0" applyFont="1" applyFill="1" applyBorder="1" applyAlignment="1">
      <alignment horizontal="center"/>
    </xf>
    <xf numFmtId="0" fontId="131" fillId="57" borderId="31" xfId="0" applyFont="1" applyFill="1" applyBorder="1" applyAlignment="1">
      <alignment horizontal="center"/>
    </xf>
    <xf numFmtId="0" fontId="131" fillId="47" borderId="87" xfId="0" applyFont="1" applyFill="1" applyBorder="1"/>
    <xf numFmtId="0" fontId="131" fillId="47" borderId="95" xfId="0" applyFont="1" applyFill="1" applyBorder="1"/>
    <xf numFmtId="0" fontId="133" fillId="44" borderId="101" xfId="0" applyFont="1" applyFill="1" applyBorder="1"/>
    <xf numFmtId="0" fontId="134" fillId="44" borderId="56" xfId="0" applyFont="1" applyFill="1" applyBorder="1"/>
    <xf numFmtId="0" fontId="132" fillId="47" borderId="100" xfId="0" applyFont="1" applyFill="1" applyBorder="1" applyAlignment="1">
      <alignment horizontal="center"/>
    </xf>
    <xf numFmtId="0" fontId="132" fillId="56" borderId="87" xfId="0" applyFont="1" applyFill="1" applyBorder="1" applyAlignment="1">
      <alignment horizontal="center"/>
    </xf>
    <xf numFmtId="0" fontId="132" fillId="56" borderId="95" xfId="0" applyFont="1" applyFill="1" applyBorder="1" applyAlignment="1">
      <alignment horizontal="center"/>
    </xf>
    <xf numFmtId="0" fontId="132" fillId="56" borderId="98" xfId="0" applyFont="1" applyFill="1" applyBorder="1" applyAlignment="1">
      <alignment horizontal="center"/>
    </xf>
    <xf numFmtId="0" fontId="131" fillId="42" borderId="5" xfId="0" applyFont="1" applyFill="1" applyBorder="1" applyAlignment="1">
      <alignment horizontal="center"/>
    </xf>
    <xf numFmtId="0" fontId="131" fillId="42" borderId="56" xfId="0" applyFont="1" applyFill="1" applyBorder="1" applyAlignment="1">
      <alignment horizontal="center"/>
    </xf>
    <xf numFmtId="0" fontId="131" fillId="57" borderId="5" xfId="0" applyFont="1" applyFill="1" applyBorder="1" applyAlignment="1">
      <alignment horizontal="center"/>
    </xf>
    <xf numFmtId="0" fontId="131" fillId="57" borderId="56" xfId="0" applyFont="1" applyFill="1" applyBorder="1" applyAlignment="1">
      <alignment horizontal="center"/>
    </xf>
    <xf numFmtId="43" fontId="56" fillId="44" borderId="0" xfId="1" applyFont="1" applyFill="1" applyBorder="1" applyAlignment="1">
      <alignment horizontal="right"/>
    </xf>
    <xf numFmtId="43" fontId="46" fillId="44" borderId="0" xfId="1" applyFont="1" applyFill="1" applyBorder="1"/>
    <xf numFmtId="43" fontId="76" fillId="26" borderId="87" xfId="1" applyFont="1" applyFill="1" applyBorder="1"/>
    <xf numFmtId="43" fontId="77" fillId="27" borderId="95" xfId="1" applyFont="1" applyFill="1" applyBorder="1"/>
    <xf numFmtId="0" fontId="49" fillId="0" borderId="0" xfId="0" applyFont="1" applyBorder="1"/>
    <xf numFmtId="43" fontId="77" fillId="27" borderId="56" xfId="1" applyFont="1" applyFill="1" applyBorder="1"/>
    <xf numFmtId="43" fontId="69" fillId="44" borderId="0" xfId="1" applyFont="1" applyFill="1" applyBorder="1"/>
    <xf numFmtId="43" fontId="96" fillId="44" borderId="0" xfId="1" applyFont="1" applyFill="1" applyBorder="1"/>
    <xf numFmtId="43" fontId="28" fillId="44" borderId="84" xfId="1" applyFont="1" applyFill="1" applyBorder="1"/>
    <xf numFmtId="0" fontId="77" fillId="27" borderId="95" xfId="0" applyFont="1" applyFill="1" applyBorder="1"/>
    <xf numFmtId="0" fontId="96" fillId="44" borderId="0" xfId="0" applyFont="1" applyFill="1" applyBorder="1"/>
    <xf numFmtId="42" fontId="28" fillId="44" borderId="84" xfId="0" applyNumberFormat="1" applyFont="1" applyFill="1" applyBorder="1"/>
    <xf numFmtId="42" fontId="17" fillId="44" borderId="0" xfId="0" applyNumberFormat="1" applyFont="1" applyFill="1" applyBorder="1"/>
    <xf numFmtId="0" fontId="69" fillId="44" borderId="0" xfId="0" applyFont="1" applyFill="1" applyBorder="1"/>
    <xf numFmtId="42" fontId="34" fillId="44" borderId="0" xfId="0" applyNumberFormat="1" applyFont="1" applyFill="1" applyBorder="1"/>
    <xf numFmtId="0" fontId="3" fillId="0" borderId="0" xfId="0" applyFont="1" applyBorder="1" applyProtection="1">
      <protection locked="0"/>
    </xf>
    <xf numFmtId="0" fontId="79" fillId="44" borderId="0" xfId="0" applyFont="1" applyFill="1" applyBorder="1"/>
    <xf numFmtId="0" fontId="76" fillId="26" borderId="87" xfId="0" applyFont="1" applyFill="1" applyBorder="1"/>
    <xf numFmtId="0" fontId="77" fillId="27" borderId="98" xfId="0" applyFont="1" applyFill="1" applyBorder="1"/>
    <xf numFmtId="0" fontId="0" fillId="0" borderId="0" xfId="0" applyBorder="1" applyProtection="1">
      <protection locked="0"/>
    </xf>
    <xf numFmtId="0" fontId="1" fillId="2" borderId="1" xfId="0" applyFont="1" applyFill="1" applyBorder="1" applyAlignment="1">
      <alignment horizontal="right"/>
    </xf>
    <xf numFmtId="43" fontId="34" fillId="45" borderId="84" xfId="1" applyFont="1" applyFill="1" applyBorder="1" applyAlignment="1" applyProtection="1">
      <alignment horizontal="left"/>
      <protection locked="0"/>
    </xf>
    <xf numFmtId="43" fontId="79" fillId="45" borderId="95" xfId="1" applyFont="1" applyFill="1" applyBorder="1" applyAlignment="1" applyProtection="1">
      <alignment horizontal="left"/>
      <protection locked="0"/>
    </xf>
    <xf numFmtId="43" fontId="56" fillId="45" borderId="87" xfId="1" applyFont="1" applyFill="1" applyBorder="1" applyAlignment="1" applyProtection="1">
      <alignment horizontal="left"/>
      <protection locked="0"/>
    </xf>
    <xf numFmtId="43" fontId="56" fillId="45" borderId="95" xfId="1" applyFont="1" applyFill="1" applyBorder="1" applyAlignment="1" applyProtection="1">
      <alignment horizontal="left"/>
      <protection locked="0"/>
    </xf>
    <xf numFmtId="43" fontId="56" fillId="45" borderId="98" xfId="1" applyFont="1" applyFill="1" applyBorder="1" applyAlignment="1" applyProtection="1">
      <alignment horizontal="left"/>
      <protection locked="0"/>
    </xf>
    <xf numFmtId="0" fontId="56" fillId="45" borderId="87" xfId="0" applyFont="1" applyFill="1" applyBorder="1" applyAlignment="1" applyProtection="1">
      <alignment horizontal="left"/>
      <protection locked="0"/>
    </xf>
    <xf numFmtId="0" fontId="56" fillId="45" borderId="95" xfId="0" applyFont="1" applyFill="1" applyBorder="1" applyAlignment="1" applyProtection="1">
      <alignment horizontal="left"/>
      <protection locked="0"/>
    </xf>
    <xf numFmtId="0" fontId="56" fillId="45" borderId="98" xfId="0" applyFont="1" applyFill="1" applyBorder="1" applyAlignment="1" applyProtection="1">
      <alignment horizontal="left"/>
      <protection locked="0"/>
    </xf>
  </cellXfs>
  <cellStyles count="5">
    <cellStyle name="Comma" xfId="1" builtinId="3"/>
    <cellStyle name="Comma 2" xfId="4" xr:uid="{5A6D0340-80D8-4307-900C-A143FDA9999A}"/>
    <cellStyle name="Currency" xfId="3" builtinId="4"/>
    <cellStyle name="Normal" xfId="0" builtinId="0"/>
    <cellStyle name="Percent" xfId="2" builtinId="5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76</xdr:row>
      <xdr:rowOff>0</xdr:rowOff>
    </xdr:from>
    <xdr:to>
      <xdr:col>15</xdr:col>
      <xdr:colOff>68580</xdr:colOff>
      <xdr:row>80</xdr:row>
      <xdr:rowOff>68580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20E0543E-A3A2-4660-87E0-A8F45190E943}"/>
            </a:ext>
          </a:extLst>
        </xdr:cNvPr>
        <xdr:cNvCxnSpPr/>
      </xdr:nvCxnSpPr>
      <xdr:spPr>
        <a:xfrm>
          <a:off x="10751820" y="12679680"/>
          <a:ext cx="861060" cy="800100"/>
        </a:xfrm>
        <a:prstGeom prst="straightConnector1">
          <a:avLst/>
        </a:prstGeom>
        <a:ln w="19050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180495</xdr:colOff>
      <xdr:row>12</xdr:row>
      <xdr:rowOff>152138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650A3A-0744-4142-82A7-92B7B9A9D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38095" cy="2095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ms\100114%20Income%20Calculation%20ES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me"/>
      <sheetName val="income from assets"/>
      <sheetName val="Adj Income"/>
      <sheetName val="Rent Reasonable"/>
      <sheetName val="Utility Worksheet"/>
      <sheetName val="Sheet2"/>
      <sheetName val="Rent Calc"/>
      <sheetName val="exclusions"/>
      <sheetName val="rental"/>
      <sheetName val="imputed income&amp;asset"/>
      <sheetName val="training exclusions"/>
      <sheetName val="income&amp;asset rules"/>
      <sheetName val="Adj Income&amp;Rent rules"/>
      <sheetName val="Sheet1"/>
    </sheetNames>
    <sheetDataSet>
      <sheetData sheetId="0">
        <row r="70">
          <cell r="K70">
            <v>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F5" t="str">
            <v>Yes</v>
          </cell>
        </row>
        <row r="6">
          <cell r="F6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R86"/>
  <sheetViews>
    <sheetView tabSelected="1" zoomScaleNormal="100" zoomScaleSheetLayoutView="100" workbookViewId="0">
      <selection activeCell="D19" sqref="D19"/>
    </sheetView>
  </sheetViews>
  <sheetFormatPr defaultColWidth="8.7109375" defaultRowHeight="12.75" customHeight="1" x14ac:dyDescent="0.2"/>
  <cols>
    <col min="1" max="1" width="20" customWidth="1"/>
    <col min="2" max="2" width="12.140625" customWidth="1"/>
    <col min="3" max="3" width="12.7109375" customWidth="1"/>
    <col min="4" max="4" width="12" style="58" customWidth="1"/>
    <col min="5" max="5" width="11.5703125" style="58" customWidth="1"/>
    <col min="6" max="6" width="10.7109375" customWidth="1"/>
    <col min="7" max="7" width="12.28515625" customWidth="1"/>
    <col min="8" max="9" width="12.7109375" customWidth="1"/>
    <col min="10" max="10" width="12.5703125" customWidth="1"/>
    <col min="11" max="11" width="13" style="58" customWidth="1"/>
    <col min="12" max="12" width="14.5703125" style="58" customWidth="1"/>
    <col min="13" max="13" width="2.5703125" hidden="1" customWidth="1"/>
    <col min="14" max="14" width="5.42578125" hidden="1" customWidth="1"/>
    <col min="15" max="15" width="3.5703125" hidden="1" customWidth="1"/>
    <col min="16" max="16" width="6.28515625" hidden="1" customWidth="1"/>
    <col min="17" max="18" width="5.140625" hidden="1" customWidth="1"/>
    <col min="19" max="19" width="4.85546875" hidden="1" customWidth="1"/>
    <col min="20" max="20" width="4.140625" hidden="1" customWidth="1"/>
    <col min="21" max="21" width="4.28515625" hidden="1" customWidth="1"/>
    <col min="22" max="26" width="4.85546875" hidden="1" customWidth="1"/>
    <col min="27" max="27" width="4.5703125" hidden="1" customWidth="1"/>
    <col min="28" max="28" width="6.140625" hidden="1" customWidth="1"/>
    <col min="29" max="33" width="4.85546875" hidden="1" customWidth="1"/>
    <col min="34" max="34" width="9.5703125" hidden="1" customWidth="1"/>
    <col min="36" max="36" width="11.5703125" hidden="1" customWidth="1"/>
  </cols>
  <sheetData>
    <row r="1" spans="1:44" ht="15.75" customHeight="1" x14ac:dyDescent="0.25">
      <c r="A1" s="70" t="s">
        <v>402</v>
      </c>
      <c r="B1" s="22"/>
      <c r="C1" s="22"/>
      <c r="D1" s="59"/>
      <c r="E1" s="59"/>
      <c r="F1" s="22"/>
      <c r="G1" s="22"/>
      <c r="H1" s="22"/>
      <c r="I1" s="385"/>
      <c r="J1" s="22"/>
      <c r="K1" s="59"/>
      <c r="L1" s="56"/>
      <c r="M1" s="21"/>
      <c r="N1" s="42"/>
      <c r="P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44" x14ac:dyDescent="0.2">
      <c r="A2" s="76"/>
      <c r="B2" s="77"/>
      <c r="C2" s="77"/>
      <c r="D2" s="78"/>
      <c r="E2" s="78"/>
      <c r="F2" s="76"/>
      <c r="G2" s="76"/>
      <c r="H2" s="76"/>
      <c r="I2" s="96"/>
      <c r="J2" s="76"/>
      <c r="K2" s="78"/>
      <c r="L2" s="79"/>
      <c r="M2" s="42"/>
      <c r="N2" s="42"/>
      <c r="O2" s="42" t="s">
        <v>2</v>
      </c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1:44" x14ac:dyDescent="0.2">
      <c r="A3" s="80" t="s">
        <v>0</v>
      </c>
      <c r="B3" s="440"/>
      <c r="C3" s="441"/>
      <c r="D3" s="441"/>
      <c r="E3" s="441"/>
      <c r="F3" s="87"/>
      <c r="G3" s="81"/>
      <c r="H3" s="81"/>
      <c r="I3" s="81"/>
      <c r="J3" s="88" t="s">
        <v>1</v>
      </c>
      <c r="K3" s="61">
        <v>1</v>
      </c>
      <c r="L3" s="91"/>
      <c r="M3" s="42"/>
      <c r="N3" s="42"/>
      <c r="O3" s="42">
        <v>1</v>
      </c>
      <c r="P3" s="42">
        <v>2</v>
      </c>
      <c r="Q3" s="42">
        <v>3</v>
      </c>
      <c r="R3" s="42">
        <v>4</v>
      </c>
      <c r="S3" s="42">
        <v>5</v>
      </c>
      <c r="T3" s="42">
        <v>6</v>
      </c>
      <c r="U3" s="42">
        <v>7</v>
      </c>
      <c r="V3" s="42">
        <v>8</v>
      </c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44" x14ac:dyDescent="0.2">
      <c r="A4" s="80" t="s">
        <v>3</v>
      </c>
      <c r="B4" s="440"/>
      <c r="C4" s="441"/>
      <c r="D4" s="441"/>
      <c r="E4" s="441"/>
      <c r="F4" s="87"/>
      <c r="G4" s="81"/>
      <c r="H4" s="81"/>
      <c r="I4" s="81"/>
      <c r="J4" s="89"/>
      <c r="K4" s="90"/>
      <c r="L4" s="84"/>
      <c r="M4" s="42"/>
      <c r="N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5" spans="1:44" x14ac:dyDescent="0.2">
      <c r="A5" s="80" t="s">
        <v>4</v>
      </c>
      <c r="B5" s="440"/>
      <c r="C5" s="441"/>
      <c r="D5" s="441"/>
      <c r="E5" s="441"/>
      <c r="F5" s="87"/>
      <c r="G5" s="83" t="s">
        <v>5</v>
      </c>
      <c r="H5" s="81"/>
      <c r="I5" s="81"/>
      <c r="J5" s="81"/>
      <c r="K5" s="84"/>
      <c r="L5" s="84"/>
      <c r="M5" s="42"/>
      <c r="N5" s="33"/>
      <c r="P5" s="42"/>
      <c r="Q5" s="42"/>
      <c r="R5" s="42"/>
      <c r="S5" s="33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44" x14ac:dyDescent="0.2">
      <c r="A6" s="81"/>
      <c r="B6" s="76"/>
      <c r="C6" s="76"/>
      <c r="D6" s="79"/>
      <c r="E6" s="79"/>
      <c r="F6" s="81"/>
      <c r="G6" s="81"/>
      <c r="H6" s="83" t="s">
        <v>6</v>
      </c>
      <c r="I6" s="83"/>
      <c r="J6" s="81"/>
      <c r="K6" s="84"/>
      <c r="L6" s="84"/>
      <c r="M6" s="42"/>
      <c r="N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44" x14ac:dyDescent="0.2">
      <c r="A7" s="82"/>
      <c r="B7" s="82"/>
      <c r="C7" s="82"/>
      <c r="D7" s="85"/>
      <c r="E7" s="85"/>
      <c r="F7" s="86" t="s">
        <v>7</v>
      </c>
      <c r="G7" s="82"/>
      <c r="H7" s="82"/>
      <c r="I7" s="386"/>
      <c r="J7" s="82"/>
      <c r="K7" s="84"/>
      <c r="L7" s="84"/>
      <c r="M7" s="42"/>
      <c r="N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</row>
    <row r="8" spans="1:44" x14ac:dyDescent="0.2">
      <c r="A8" s="34" t="s">
        <v>8</v>
      </c>
      <c r="B8" s="60">
        <v>1</v>
      </c>
      <c r="C8" s="60">
        <v>2</v>
      </c>
      <c r="D8" s="60">
        <v>3</v>
      </c>
      <c r="E8" s="60">
        <v>4</v>
      </c>
      <c r="F8" s="60">
        <v>5</v>
      </c>
      <c r="G8" s="60">
        <v>6</v>
      </c>
      <c r="H8" s="60">
        <v>7</v>
      </c>
      <c r="I8" s="60">
        <v>8</v>
      </c>
      <c r="J8" s="60">
        <v>9</v>
      </c>
      <c r="K8" s="91"/>
      <c r="L8" s="84"/>
      <c r="M8" s="42"/>
      <c r="N8" s="42"/>
      <c r="P8" s="42"/>
      <c r="Q8" s="4">
        <v>1</v>
      </c>
      <c r="R8" s="4">
        <v>2</v>
      </c>
      <c r="S8" s="4">
        <v>3</v>
      </c>
      <c r="T8" s="4">
        <v>4</v>
      </c>
      <c r="U8" s="4">
        <v>5</v>
      </c>
      <c r="V8" s="4">
        <v>6</v>
      </c>
      <c r="W8" s="4">
        <v>7</v>
      </c>
      <c r="X8" s="4">
        <v>8</v>
      </c>
      <c r="Y8" s="42"/>
      <c r="Z8" s="42"/>
      <c r="AA8" s="42"/>
      <c r="AB8" s="42" t="s">
        <v>9</v>
      </c>
      <c r="AC8" s="42"/>
      <c r="AD8" s="42"/>
      <c r="AE8" s="42"/>
      <c r="AF8" s="42"/>
      <c r="AG8" s="42"/>
    </row>
    <row r="9" spans="1:44" ht="15" customHeight="1" x14ac:dyDescent="0.2">
      <c r="A9" s="72" t="s">
        <v>244</v>
      </c>
      <c r="B9" s="383">
        <v>15550</v>
      </c>
      <c r="C9" s="383">
        <v>17800</v>
      </c>
      <c r="D9" s="383">
        <v>20000</v>
      </c>
      <c r="E9" s="383">
        <v>22200</v>
      </c>
      <c r="F9" s="383">
        <v>24000</v>
      </c>
      <c r="G9" s="383">
        <v>25800</v>
      </c>
      <c r="H9" s="383">
        <v>27550</v>
      </c>
      <c r="I9" s="383">
        <v>29350</v>
      </c>
      <c r="J9" s="383">
        <f>22200*1.4</f>
        <v>31079.999999999996</v>
      </c>
      <c r="K9" s="91"/>
      <c r="L9" s="84"/>
      <c r="M9" s="42"/>
      <c r="N9" s="42"/>
      <c r="O9" s="42"/>
      <c r="P9" s="48" t="s">
        <v>10</v>
      </c>
      <c r="Q9" s="42">
        <f>IF((K3=1),1,0)</f>
        <v>1</v>
      </c>
      <c r="R9" s="42">
        <f>IF((K3=2),1,0)</f>
        <v>0</v>
      </c>
      <c r="S9" s="42">
        <f>IF((K3=3),1,0)</f>
        <v>0</v>
      </c>
      <c r="T9" s="42">
        <f>IF((K3=4),1,0)</f>
        <v>0</v>
      </c>
      <c r="U9" s="42">
        <f>IF((K3=5),1,0)</f>
        <v>0</v>
      </c>
      <c r="V9" s="42">
        <f>IF((K3=6),1,0)</f>
        <v>0</v>
      </c>
      <c r="W9" s="42">
        <f>IF((K3=7),1,0)</f>
        <v>0</v>
      </c>
      <c r="X9" s="42">
        <f>IF((K3=8),1,0)</f>
        <v>0</v>
      </c>
      <c r="Y9" s="42"/>
      <c r="Z9" s="42"/>
      <c r="AA9" s="42"/>
      <c r="AB9" s="42" t="s">
        <v>11</v>
      </c>
      <c r="AC9" s="42"/>
      <c r="AD9" s="42"/>
      <c r="AE9" s="42"/>
      <c r="AF9" s="42"/>
      <c r="AG9" s="42"/>
    </row>
    <row r="10" spans="1:44" x14ac:dyDescent="0.2">
      <c r="A10" s="71" t="s">
        <v>243</v>
      </c>
      <c r="B10" s="383">
        <v>25900</v>
      </c>
      <c r="C10" s="383">
        <v>29600</v>
      </c>
      <c r="D10" s="383">
        <v>33300</v>
      </c>
      <c r="E10" s="383">
        <v>37000</v>
      </c>
      <c r="F10" s="383">
        <v>40000</v>
      </c>
      <c r="G10" s="383">
        <v>42950</v>
      </c>
      <c r="H10" s="383">
        <v>45900</v>
      </c>
      <c r="I10" s="383">
        <v>48850</v>
      </c>
      <c r="J10" s="383">
        <f>37000*1.4</f>
        <v>51800</v>
      </c>
      <c r="K10" s="91"/>
      <c r="L10" s="84"/>
      <c r="M10" s="42"/>
      <c r="N10" s="42"/>
      <c r="O10" s="42"/>
      <c r="P10" s="33">
        <v>0.3</v>
      </c>
      <c r="Q10" s="42">
        <f>IF((L74=0),0,IF((L74&lt;(B9+0.01)),1,0))</f>
        <v>0</v>
      </c>
      <c r="R10" s="42">
        <f t="shared" ref="R10:W10" si="0">IF(($L$74=0),0,IF(($L$74&lt;(C9+0.01)),1,0))</f>
        <v>0</v>
      </c>
      <c r="S10" s="42">
        <f t="shared" si="0"/>
        <v>0</v>
      </c>
      <c r="T10" s="42">
        <f t="shared" si="0"/>
        <v>0</v>
      </c>
      <c r="U10" s="42">
        <f t="shared" si="0"/>
        <v>0</v>
      </c>
      <c r="V10" s="42">
        <f t="shared" si="0"/>
        <v>0</v>
      </c>
      <c r="W10" s="42">
        <f t="shared" si="0"/>
        <v>0</v>
      </c>
      <c r="X10" s="42">
        <f>IF(($L$74=0),0,IF(($L$74&lt;(J9+0.01)),1,0))</f>
        <v>0</v>
      </c>
      <c r="Y10" s="42"/>
      <c r="Z10" s="42"/>
      <c r="AA10" s="42"/>
      <c r="AB10" s="42"/>
      <c r="AC10" s="42"/>
      <c r="AD10" s="42"/>
      <c r="AE10" s="42"/>
      <c r="AF10" s="42"/>
      <c r="AG10" s="42"/>
    </row>
    <row r="11" spans="1:44" x14ac:dyDescent="0.2">
      <c r="A11" s="71" t="s">
        <v>245</v>
      </c>
      <c r="B11" s="384">
        <v>41450</v>
      </c>
      <c r="C11" s="384">
        <v>47400</v>
      </c>
      <c r="D11" s="384">
        <v>53300</v>
      </c>
      <c r="E11" s="384">
        <v>59200</v>
      </c>
      <c r="F11" s="384">
        <v>63950</v>
      </c>
      <c r="G11" s="384">
        <v>68700</v>
      </c>
      <c r="H11" s="384">
        <v>73450</v>
      </c>
      <c r="I11" s="384">
        <v>78150</v>
      </c>
      <c r="J11" s="384">
        <f>E11*1.4</f>
        <v>82880</v>
      </c>
      <c r="K11" s="91"/>
      <c r="L11" s="84"/>
      <c r="M11" s="42"/>
      <c r="N11" s="42"/>
      <c r="O11" s="42"/>
      <c r="P11" s="33">
        <v>0.5</v>
      </c>
      <c r="Q11" s="42">
        <f>IF(($L$74&gt;($B$10+0.01)),0, IF(($L$74&lt;($B9+0.01)),0,1))</f>
        <v>0</v>
      </c>
      <c r="R11" s="42">
        <f>IF(($L$74&gt;($C$10+0.01)),0, IF(($L$74&lt;($C$9+0.01)),0,1))</f>
        <v>0</v>
      </c>
      <c r="S11" s="42">
        <f>IF(($L$74&gt;($D$10+0.01)),0, IF(($L$74&lt;($D$9+0.01)),0,1))</f>
        <v>0</v>
      </c>
      <c r="T11" s="42">
        <f>IF(($L$74&gt;($E$10+0.01)),0, IF(($L$74&lt;($E$9+0.01)),0,1))</f>
        <v>0</v>
      </c>
      <c r="U11" s="42">
        <f>IF(($L$74&gt;($F$10+0.01)),0, IF(($L$74&lt;($F$9+0.01)),0,1))</f>
        <v>0</v>
      </c>
      <c r="V11" s="42">
        <f>IF(($L$74&gt;($G$10+0.01)),0, IF(($L$74&lt;($G$9+0.01)),0,1))</f>
        <v>0</v>
      </c>
      <c r="W11" s="42">
        <f>IF(($L$74&gt;($H$10+0.01)),0, IF(($L$74&lt;($H$9+0.01)),0,1))</f>
        <v>0</v>
      </c>
      <c r="X11" s="42">
        <f>IF(($L$74&gt;($J$10+0.01)),0, IF(($L$74&lt;($J$9+0.01)),0,1))</f>
        <v>0</v>
      </c>
      <c r="Y11" s="42"/>
      <c r="Z11" s="42"/>
      <c r="AA11" s="42"/>
      <c r="AB11" s="42"/>
      <c r="AC11" s="42"/>
      <c r="AD11" s="42"/>
      <c r="AE11" s="42"/>
      <c r="AF11" s="42"/>
      <c r="AG11" s="42"/>
    </row>
    <row r="12" spans="1:44" x14ac:dyDescent="0.2">
      <c r="A12" s="379" t="s">
        <v>396</v>
      </c>
      <c r="B12" s="409">
        <f>B11/0.8</f>
        <v>51812.5</v>
      </c>
      <c r="C12" s="409">
        <f t="shared" ref="C12:J12" si="1">C11/0.8</f>
        <v>59250</v>
      </c>
      <c r="D12" s="409">
        <f t="shared" si="1"/>
        <v>66625</v>
      </c>
      <c r="E12" s="409">
        <f t="shared" si="1"/>
        <v>74000</v>
      </c>
      <c r="F12" s="409">
        <f t="shared" si="1"/>
        <v>79937.5</v>
      </c>
      <c r="G12" s="409">
        <f t="shared" si="1"/>
        <v>85875</v>
      </c>
      <c r="H12" s="409">
        <f t="shared" si="1"/>
        <v>91812.5</v>
      </c>
      <c r="I12" s="409">
        <f t="shared" si="1"/>
        <v>97687.5</v>
      </c>
      <c r="J12" s="409">
        <f t="shared" si="1"/>
        <v>103600</v>
      </c>
      <c r="K12" s="345"/>
      <c r="L12" s="84"/>
      <c r="M12" s="42"/>
      <c r="N12" s="42"/>
      <c r="O12" s="42"/>
      <c r="P12" s="166">
        <v>0.8</v>
      </c>
      <c r="Q12">
        <f t="shared" ref="Q12:W12" si="2">IF($L$74&gt;B11,0, IF($L$74&gt;B10,1,0))</f>
        <v>0</v>
      </c>
      <c r="R12">
        <f t="shared" si="2"/>
        <v>0</v>
      </c>
      <c r="S12">
        <f t="shared" si="2"/>
        <v>0</v>
      </c>
      <c r="T12">
        <f t="shared" si="2"/>
        <v>0</v>
      </c>
      <c r="U12">
        <f t="shared" si="2"/>
        <v>0</v>
      </c>
      <c r="V12">
        <f t="shared" si="2"/>
        <v>0</v>
      </c>
      <c r="W12">
        <f t="shared" si="2"/>
        <v>0</v>
      </c>
      <c r="X12">
        <f>IF($L$74&gt;J11,0, IF($L$74&gt;J10,1,0))</f>
        <v>0</v>
      </c>
      <c r="Y12" s="42"/>
      <c r="Z12" s="42"/>
      <c r="AA12" s="42"/>
      <c r="AB12" s="42"/>
      <c r="AC12" s="42"/>
      <c r="AD12" s="42"/>
      <c r="AE12" s="42"/>
      <c r="AF12" s="42"/>
      <c r="AG12" s="42"/>
      <c r="AJ12" s="406"/>
      <c r="AK12" s="406"/>
      <c r="AL12" s="406"/>
      <c r="AM12" s="406"/>
      <c r="AN12" s="406"/>
      <c r="AO12" s="406"/>
      <c r="AP12" s="406"/>
      <c r="AQ12" s="406"/>
      <c r="AR12" s="406"/>
    </row>
    <row r="13" spans="1:44" x14ac:dyDescent="0.2">
      <c r="A13" s="176"/>
      <c r="B13" s="408"/>
      <c r="C13" s="408"/>
      <c r="D13" s="408"/>
      <c r="E13" s="408"/>
      <c r="F13" s="408"/>
      <c r="G13" s="408"/>
      <c r="H13" s="408"/>
      <c r="I13" s="408"/>
      <c r="J13" s="408"/>
      <c r="K13" s="345"/>
      <c r="L13" s="84"/>
      <c r="M13" s="42"/>
      <c r="N13" s="42"/>
      <c r="O13" s="42"/>
      <c r="P13" s="166"/>
      <c r="Y13" s="42"/>
      <c r="Z13" s="42"/>
      <c r="AA13" s="42"/>
      <c r="AB13" s="42"/>
      <c r="AC13" s="42"/>
      <c r="AD13" s="42"/>
      <c r="AE13" s="42"/>
      <c r="AF13" s="42"/>
      <c r="AG13" s="42"/>
    </row>
    <row r="14" spans="1:44" x14ac:dyDescent="0.2">
      <c r="A14" s="94"/>
      <c r="B14" s="95"/>
      <c r="C14" s="96"/>
      <c r="D14" s="97"/>
      <c r="E14" s="97"/>
      <c r="F14" s="96"/>
      <c r="G14" s="95"/>
      <c r="H14" s="95"/>
      <c r="I14" s="95"/>
      <c r="J14" s="76"/>
      <c r="K14" s="84"/>
      <c r="L14" s="84"/>
      <c r="M14" s="42"/>
      <c r="N14" s="42"/>
      <c r="O14" s="42"/>
      <c r="Y14" s="42"/>
      <c r="Z14" s="42"/>
      <c r="AA14" s="42"/>
      <c r="AB14" s="42"/>
      <c r="AC14" s="42"/>
      <c r="AD14" s="42"/>
      <c r="AE14" s="42"/>
      <c r="AF14" s="42"/>
      <c r="AG14" s="42"/>
    </row>
    <row r="15" spans="1:44" ht="6.75" customHeight="1" x14ac:dyDescent="0.2">
      <c r="A15" s="98"/>
      <c r="B15" s="99"/>
      <c r="C15" s="92"/>
      <c r="D15" s="100"/>
      <c r="E15" s="100"/>
      <c r="F15" s="92"/>
      <c r="G15" s="501"/>
      <c r="H15" s="501"/>
      <c r="I15" s="137"/>
      <c r="J15" s="92"/>
      <c r="K15" s="84"/>
      <c r="L15" s="84"/>
      <c r="M15" s="42"/>
      <c r="N15" s="42"/>
      <c r="O15" s="42"/>
      <c r="P15" s="33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  <row r="16" spans="1:44" x14ac:dyDescent="0.2">
      <c r="A16" s="442" t="s">
        <v>12</v>
      </c>
      <c r="B16" s="443"/>
      <c r="C16" s="93"/>
      <c r="D16" s="85"/>
      <c r="E16" s="85"/>
      <c r="F16" s="101"/>
      <c r="G16" s="502" t="s">
        <v>13</v>
      </c>
      <c r="H16" s="494"/>
      <c r="I16" s="503"/>
      <c r="J16" s="498"/>
      <c r="K16" s="499"/>
      <c r="L16" s="499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</row>
    <row r="17" spans="1:33" x14ac:dyDescent="0.2">
      <c r="A17" s="102" t="s">
        <v>14</v>
      </c>
      <c r="B17" s="434"/>
      <c r="C17" s="435"/>
      <c r="D17" s="435"/>
      <c r="E17" s="436"/>
      <c r="F17" s="87"/>
      <c r="G17" s="76"/>
      <c r="H17" s="387" t="s">
        <v>14</v>
      </c>
      <c r="I17" s="511"/>
      <c r="J17" s="512"/>
      <c r="K17" s="512"/>
      <c r="L17" s="513"/>
      <c r="M17" s="489"/>
      <c r="N17" s="42"/>
      <c r="O17" s="42"/>
      <c r="P17" s="33">
        <v>0.3</v>
      </c>
      <c r="Q17" s="42">
        <f t="shared" ref="Q17:X17" si="3">IF(((Q9+Q10)&gt;1),1,0)</f>
        <v>0</v>
      </c>
      <c r="R17" s="42">
        <f t="shared" si="3"/>
        <v>0</v>
      </c>
      <c r="S17" s="42">
        <f t="shared" si="3"/>
        <v>0</v>
      </c>
      <c r="T17" s="42">
        <f t="shared" si="3"/>
        <v>0</v>
      </c>
      <c r="U17" s="42">
        <f t="shared" si="3"/>
        <v>0</v>
      </c>
      <c r="V17" s="42">
        <f t="shared" si="3"/>
        <v>0</v>
      </c>
      <c r="W17" s="42">
        <f t="shared" si="3"/>
        <v>0</v>
      </c>
      <c r="X17" s="42">
        <f t="shared" si="3"/>
        <v>0</v>
      </c>
      <c r="Y17" s="42"/>
      <c r="Z17" s="42"/>
      <c r="AA17" s="42"/>
      <c r="AB17" s="42"/>
      <c r="AC17" s="42"/>
      <c r="AD17" s="42"/>
      <c r="AE17" s="42"/>
      <c r="AF17" s="42"/>
      <c r="AG17" s="42"/>
    </row>
    <row r="18" spans="1:33" s="42" customFormat="1" x14ac:dyDescent="0.2">
      <c r="A18" s="83"/>
      <c r="B18" s="103"/>
      <c r="C18" s="104"/>
      <c r="D18" s="107"/>
      <c r="E18" s="79"/>
      <c r="F18" s="81"/>
      <c r="G18" s="83"/>
      <c r="H18" s="111"/>
      <c r="I18" s="111"/>
      <c r="J18" s="495"/>
      <c r="K18" s="496"/>
      <c r="L18" s="497"/>
      <c r="P18" s="33">
        <v>0.5</v>
      </c>
      <c r="Q18" s="42">
        <f t="shared" ref="Q18:X18" si="4">IF(((Q9+Q11)&gt;1),1,0)</f>
        <v>0</v>
      </c>
      <c r="R18" s="42">
        <f t="shared" si="4"/>
        <v>0</v>
      </c>
      <c r="S18" s="42">
        <f t="shared" si="4"/>
        <v>0</v>
      </c>
      <c r="T18" s="42">
        <f t="shared" si="4"/>
        <v>0</v>
      </c>
      <c r="U18" s="42">
        <f t="shared" si="4"/>
        <v>0</v>
      </c>
      <c r="V18" s="42">
        <f t="shared" si="4"/>
        <v>0</v>
      </c>
      <c r="W18" s="42">
        <f t="shared" si="4"/>
        <v>0</v>
      </c>
      <c r="X18" s="42">
        <f t="shared" si="4"/>
        <v>0</v>
      </c>
    </row>
    <row r="19" spans="1:33" x14ac:dyDescent="0.2">
      <c r="A19" s="81" t="s">
        <v>15</v>
      </c>
      <c r="B19" s="81"/>
      <c r="C19" s="105" t="s">
        <v>16</v>
      </c>
      <c r="D19" s="62" t="s">
        <v>26</v>
      </c>
      <c r="E19" s="108"/>
      <c r="F19" s="81"/>
      <c r="G19" s="81" t="s">
        <v>15</v>
      </c>
      <c r="H19" s="81"/>
      <c r="I19" s="81"/>
      <c r="J19" s="105" t="s">
        <v>16</v>
      </c>
      <c r="K19" s="62" t="s">
        <v>26</v>
      </c>
      <c r="L19" s="108"/>
      <c r="M19" s="42"/>
      <c r="N19" s="42"/>
      <c r="O19" s="42"/>
      <c r="P19" s="73">
        <v>0.8</v>
      </c>
      <c r="Q19" s="42">
        <f t="shared" ref="Q19:X19" si="5">IF(((Q9+Q12)&gt;1),1,0)</f>
        <v>0</v>
      </c>
      <c r="R19" s="42">
        <f t="shared" si="5"/>
        <v>0</v>
      </c>
      <c r="S19" s="42">
        <f t="shared" si="5"/>
        <v>0</v>
      </c>
      <c r="T19" s="42">
        <f t="shared" si="5"/>
        <v>0</v>
      </c>
      <c r="U19" s="42">
        <f t="shared" si="5"/>
        <v>0</v>
      </c>
      <c r="V19" s="42">
        <f t="shared" si="5"/>
        <v>0</v>
      </c>
      <c r="W19" s="42">
        <f t="shared" si="5"/>
        <v>0</v>
      </c>
      <c r="X19" s="42">
        <f t="shared" si="5"/>
        <v>0</v>
      </c>
      <c r="Y19" s="42"/>
      <c r="Z19" s="42"/>
      <c r="AA19" s="42"/>
      <c r="AB19" s="42"/>
      <c r="AC19" s="42"/>
      <c r="AD19" s="42"/>
      <c r="AE19" s="42"/>
      <c r="AF19" s="42"/>
      <c r="AG19" s="42"/>
    </row>
    <row r="20" spans="1:33" x14ac:dyDescent="0.2">
      <c r="A20" s="438"/>
      <c r="B20" s="438"/>
      <c r="C20" s="438"/>
      <c r="D20" s="78"/>
      <c r="E20" s="109"/>
      <c r="F20" s="81"/>
      <c r="G20" s="438"/>
      <c r="H20" s="438"/>
      <c r="I20" s="438"/>
      <c r="J20" s="438"/>
      <c r="K20" s="78"/>
      <c r="L20" s="109"/>
      <c r="M20" s="42"/>
      <c r="N20" s="42"/>
      <c r="O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1:33" x14ac:dyDescent="0.2">
      <c r="A21" s="346" t="s">
        <v>17</v>
      </c>
      <c r="B21" s="346"/>
      <c r="C21" s="347"/>
      <c r="D21" s="348"/>
      <c r="E21" s="349"/>
      <c r="F21" s="346"/>
      <c r="G21" s="346" t="s">
        <v>17</v>
      </c>
      <c r="H21" s="346"/>
      <c r="I21" s="346"/>
      <c r="J21" s="347"/>
      <c r="K21" s="348"/>
      <c r="L21" s="349"/>
      <c r="M21" s="42"/>
      <c r="N21" s="42"/>
      <c r="O21" s="42"/>
      <c r="P21" s="42"/>
      <c r="Q21" s="42"/>
      <c r="R21" s="42" t="s">
        <v>18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:33" x14ac:dyDescent="0.2">
      <c r="A22" s="346" t="s">
        <v>19</v>
      </c>
      <c r="B22" s="346"/>
      <c r="C22" s="347"/>
      <c r="D22" s="348"/>
      <c r="E22" s="349"/>
      <c r="F22" s="346"/>
      <c r="G22" s="346" t="s">
        <v>19</v>
      </c>
      <c r="H22" s="346"/>
      <c r="I22" s="346"/>
      <c r="J22" s="347"/>
      <c r="K22" s="348"/>
      <c r="L22" s="349"/>
      <c r="M22" s="42"/>
      <c r="N22" s="42"/>
      <c r="O22" s="42" t="s">
        <v>20</v>
      </c>
      <c r="P22" s="42"/>
      <c r="Q22" s="42"/>
      <c r="R22" s="42">
        <f>IF((D21&gt;0),1,0)</f>
        <v>0</v>
      </c>
      <c r="S22" s="42"/>
      <c r="T22" s="42">
        <f>IF((K21&gt;0),1,0)</f>
        <v>0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</row>
    <row r="23" spans="1:33" x14ac:dyDescent="0.2">
      <c r="A23" s="346" t="s">
        <v>21</v>
      </c>
      <c r="B23" s="346"/>
      <c r="C23" s="347"/>
      <c r="D23" s="348"/>
      <c r="E23" s="349"/>
      <c r="F23" s="346"/>
      <c r="G23" s="346" t="s">
        <v>21</v>
      </c>
      <c r="H23" s="346"/>
      <c r="I23" s="346"/>
      <c r="J23" s="347"/>
      <c r="K23" s="348"/>
      <c r="L23" s="349"/>
      <c r="M23" s="42"/>
      <c r="N23" s="42"/>
      <c r="O23" s="42" t="s">
        <v>22</v>
      </c>
      <c r="P23" s="42"/>
      <c r="Q23" s="42"/>
      <c r="R23" s="42">
        <f>IF((D22&gt;0),1,0)</f>
        <v>0</v>
      </c>
      <c r="S23" s="42"/>
      <c r="T23" s="42">
        <f>IF((K22&gt;0),1,0)</f>
        <v>0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</row>
    <row r="24" spans="1:33" x14ac:dyDescent="0.2">
      <c r="A24" s="346" t="s">
        <v>23</v>
      </c>
      <c r="B24" s="346"/>
      <c r="C24" s="347"/>
      <c r="D24" s="348"/>
      <c r="E24" s="349"/>
      <c r="F24" s="346"/>
      <c r="G24" s="346" t="s">
        <v>23</v>
      </c>
      <c r="H24" s="346"/>
      <c r="I24" s="346"/>
      <c r="J24" s="347"/>
      <c r="K24" s="348"/>
      <c r="L24" s="349"/>
      <c r="M24" s="42"/>
      <c r="N24" s="42"/>
      <c r="O24" s="42" t="s">
        <v>24</v>
      </c>
      <c r="P24" s="42"/>
      <c r="Q24" s="42"/>
      <c r="R24" s="42">
        <f>IF((D23&gt;0),1,0)</f>
        <v>0</v>
      </c>
      <c r="S24" s="42"/>
      <c r="T24" s="42">
        <f>IF((K23&gt;0),1,0)</f>
        <v>0</v>
      </c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</row>
    <row r="25" spans="1:33" x14ac:dyDescent="0.2">
      <c r="A25" s="346" t="s">
        <v>25</v>
      </c>
      <c r="B25" s="346"/>
      <c r="C25" s="347"/>
      <c r="D25" s="350">
        <f>IF((R26=2),((((D21+D22)+D23)+D24)/2), IF((R26=3),((((D21+D22)+D23)+D24)/3), IF((R26=4),((((D21+D22)+D23)+D24)/4),(((D21+D22)+D23)+D24))))</f>
        <v>0</v>
      </c>
      <c r="E25" s="349"/>
      <c r="F25" s="346"/>
      <c r="G25" s="346" t="s">
        <v>25</v>
      </c>
      <c r="H25" s="346"/>
      <c r="I25" s="346"/>
      <c r="J25" s="347"/>
      <c r="K25" s="350">
        <f>IF((T26=2),((((K21+K22)+K23)+K24)/2), IF((T26=3),((((K21+K22)+K23)+K24)/3), IF((T26=4),((((K21+K22)+K23)+K24)/4),(((K21+K22)+K23)+K24))))</f>
        <v>0</v>
      </c>
      <c r="L25" s="349"/>
      <c r="M25" s="42"/>
      <c r="N25" s="42"/>
      <c r="O25" s="42" t="s">
        <v>26</v>
      </c>
      <c r="P25" s="42"/>
      <c r="Q25" s="42"/>
      <c r="R25" s="42">
        <f>IF((D24&gt;0),1,0)</f>
        <v>0</v>
      </c>
      <c r="S25" s="42"/>
      <c r="T25" s="42">
        <f>IF((K24&gt;0),1,0)</f>
        <v>0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</row>
    <row r="26" spans="1:33" x14ac:dyDescent="0.2">
      <c r="A26" s="346"/>
      <c r="B26" s="346"/>
      <c r="C26" s="346"/>
      <c r="D26" s="351"/>
      <c r="E26" s="346"/>
      <c r="F26" s="346"/>
      <c r="G26" s="346"/>
      <c r="H26" s="346"/>
      <c r="I26" s="346"/>
      <c r="J26" s="346"/>
      <c r="K26" s="351"/>
      <c r="L26" s="346"/>
      <c r="M26" s="42"/>
      <c r="N26" s="42"/>
      <c r="O26" s="42"/>
      <c r="P26" s="42"/>
      <c r="Q26" s="42"/>
      <c r="R26" s="42">
        <f>SUM(R22:R25)</f>
        <v>0</v>
      </c>
      <c r="S26" s="42"/>
      <c r="T26" s="42">
        <f>SUM(T22:T25)</f>
        <v>0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</row>
    <row r="27" spans="1:33" x14ac:dyDescent="0.2">
      <c r="A27" s="346" t="s">
        <v>27</v>
      </c>
      <c r="B27" s="346"/>
      <c r="C27" s="347"/>
      <c r="D27" s="350">
        <f>IF((D19="Weekly"),(D25*52), IF((D19="Biweekly"),(D25*26), IF((D19="Semi-Monthly"),(D25*24),(D25*12))))</f>
        <v>0</v>
      </c>
      <c r="E27" s="352"/>
      <c r="F27" s="346"/>
      <c r="G27" s="346" t="s">
        <v>27</v>
      </c>
      <c r="H27" s="346"/>
      <c r="I27" s="346"/>
      <c r="J27" s="347"/>
      <c r="K27" s="350">
        <f>IF((K19="Weekly"),(K25*52), IF((K19="Biweekly"),(K25*26), IF((K19="Semi-Monthly"),(K25*24),(K25*12))))</f>
        <v>0</v>
      </c>
      <c r="L27" s="35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</row>
    <row r="28" spans="1:33" x14ac:dyDescent="0.2">
      <c r="A28" s="346"/>
      <c r="B28" s="346"/>
      <c r="C28" s="346"/>
      <c r="D28" s="353"/>
      <c r="E28" s="346"/>
      <c r="F28" s="346"/>
      <c r="G28" s="346"/>
      <c r="H28" s="346"/>
      <c r="I28" s="346"/>
      <c r="J28" s="346"/>
      <c r="K28" s="353"/>
      <c r="L28" s="346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</row>
    <row r="29" spans="1:33" x14ac:dyDescent="0.2">
      <c r="A29" s="354" t="s">
        <v>28</v>
      </c>
      <c r="B29" s="354"/>
      <c r="C29" s="354"/>
      <c r="D29" s="354"/>
      <c r="E29" s="346"/>
      <c r="F29" s="346"/>
      <c r="G29" s="354" t="s">
        <v>28</v>
      </c>
      <c r="H29" s="354"/>
      <c r="I29" s="388"/>
      <c r="J29" s="354"/>
      <c r="K29" s="354"/>
      <c r="L29" s="346"/>
      <c r="M29" s="42"/>
      <c r="N29" s="42"/>
      <c r="O29" s="42"/>
      <c r="P29" s="42"/>
      <c r="Q29" s="42">
        <f t="shared" ref="Q29:X29" si="6">IF((Q9+Q10)&gt;1,1,0)</f>
        <v>0</v>
      </c>
      <c r="R29" s="42">
        <f t="shared" si="6"/>
        <v>0</v>
      </c>
      <c r="S29" s="42">
        <f t="shared" si="6"/>
        <v>0</v>
      </c>
      <c r="T29" s="42">
        <f t="shared" si="6"/>
        <v>0</v>
      </c>
      <c r="U29" s="42">
        <f t="shared" si="6"/>
        <v>0</v>
      </c>
      <c r="V29" s="42">
        <f t="shared" si="6"/>
        <v>0</v>
      </c>
      <c r="W29" s="42">
        <f t="shared" si="6"/>
        <v>0</v>
      </c>
      <c r="X29" s="42">
        <f t="shared" si="6"/>
        <v>0</v>
      </c>
      <c r="Y29" s="42"/>
      <c r="Z29" s="42"/>
      <c r="AA29" s="42"/>
      <c r="AB29" s="42"/>
      <c r="AC29" s="42"/>
      <c r="AD29" s="42"/>
      <c r="AE29" s="42"/>
      <c r="AF29" s="42"/>
      <c r="AG29" s="42"/>
    </row>
    <row r="30" spans="1:33" x14ac:dyDescent="0.2">
      <c r="A30" s="353" t="s">
        <v>29</v>
      </c>
      <c r="B30" s="353"/>
      <c r="C30" s="355"/>
      <c r="D30" s="348"/>
      <c r="E30" s="356"/>
      <c r="F30" s="346"/>
      <c r="G30" s="353" t="s">
        <v>29</v>
      </c>
      <c r="H30" s="353"/>
      <c r="I30" s="389"/>
      <c r="J30" s="355"/>
      <c r="K30" s="348"/>
      <c r="L30" s="356"/>
      <c r="M30" s="42"/>
      <c r="N30" s="42"/>
      <c r="O30" s="42"/>
      <c r="P30" s="42"/>
      <c r="Q30" s="42">
        <f t="shared" ref="Q30:X30" si="7">IF((Q9+Q11)&gt;1,1,0)</f>
        <v>0</v>
      </c>
      <c r="R30" s="42">
        <f t="shared" si="7"/>
        <v>0</v>
      </c>
      <c r="S30" s="42">
        <f t="shared" si="7"/>
        <v>0</v>
      </c>
      <c r="T30" s="42">
        <f t="shared" si="7"/>
        <v>0</v>
      </c>
      <c r="U30" s="42">
        <f t="shared" si="7"/>
        <v>0</v>
      </c>
      <c r="V30" s="42">
        <f t="shared" si="7"/>
        <v>0</v>
      </c>
      <c r="W30" s="42">
        <f t="shared" si="7"/>
        <v>0</v>
      </c>
      <c r="X30" s="42">
        <f t="shared" si="7"/>
        <v>0</v>
      </c>
      <c r="Y30" s="42"/>
      <c r="Z30" s="42"/>
      <c r="AA30" s="42"/>
      <c r="AB30" s="42"/>
      <c r="AC30" s="42"/>
      <c r="AD30" s="42"/>
      <c r="AE30" s="42"/>
      <c r="AF30" s="42"/>
      <c r="AG30" s="42"/>
    </row>
    <row r="31" spans="1:33" x14ac:dyDescent="0.2">
      <c r="A31" s="346" t="s">
        <v>30</v>
      </c>
      <c r="B31" s="346"/>
      <c r="C31" s="347"/>
      <c r="D31" s="348"/>
      <c r="E31" s="356"/>
      <c r="F31" s="346"/>
      <c r="G31" s="346" t="s">
        <v>30</v>
      </c>
      <c r="H31" s="346"/>
      <c r="I31" s="346"/>
      <c r="J31" s="347"/>
      <c r="K31" s="348"/>
      <c r="L31" s="356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</row>
    <row r="32" spans="1:33" x14ac:dyDescent="0.2">
      <c r="A32" s="346" t="s">
        <v>31</v>
      </c>
      <c r="B32" s="346"/>
      <c r="C32" s="347"/>
      <c r="D32" s="348"/>
      <c r="E32" s="356"/>
      <c r="F32" s="346"/>
      <c r="G32" s="346" t="s">
        <v>31</v>
      </c>
      <c r="H32" s="346"/>
      <c r="I32" s="346"/>
      <c r="J32" s="347"/>
      <c r="K32" s="348"/>
      <c r="L32" s="356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</row>
    <row r="33" spans="1:33" x14ac:dyDescent="0.2">
      <c r="A33" s="346" t="s">
        <v>32</v>
      </c>
      <c r="B33" s="346"/>
      <c r="C33" s="347"/>
      <c r="D33" s="348"/>
      <c r="E33" s="356"/>
      <c r="F33" s="346"/>
      <c r="G33" s="346" t="s">
        <v>32</v>
      </c>
      <c r="H33" s="346"/>
      <c r="I33" s="346"/>
      <c r="J33" s="347"/>
      <c r="K33" s="348"/>
      <c r="L33" s="356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</row>
    <row r="34" spans="1:33" x14ac:dyDescent="0.2">
      <c r="A34" s="346" t="s">
        <v>33</v>
      </c>
      <c r="B34" s="346"/>
      <c r="C34" s="346"/>
      <c r="D34" s="357"/>
      <c r="E34" s="346"/>
      <c r="F34" s="346"/>
      <c r="G34" s="346" t="s">
        <v>33</v>
      </c>
      <c r="H34" s="346"/>
      <c r="I34" s="346"/>
      <c r="J34" s="346"/>
      <c r="K34" s="357"/>
      <c r="L34" s="346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</row>
    <row r="35" spans="1:33" x14ac:dyDescent="0.2">
      <c r="A35" s="439"/>
      <c r="B35" s="430"/>
      <c r="C35" s="347"/>
      <c r="D35" s="348"/>
      <c r="E35" s="356"/>
      <c r="F35" s="346"/>
      <c r="G35" s="506"/>
      <c r="H35" s="506"/>
      <c r="I35" s="506"/>
      <c r="J35" s="347"/>
      <c r="K35" s="348"/>
      <c r="L35" s="356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</row>
    <row r="36" spans="1:33" x14ac:dyDescent="0.2">
      <c r="A36" s="418"/>
      <c r="B36" s="418"/>
      <c r="C36" s="347"/>
      <c r="D36" s="348"/>
      <c r="E36" s="356"/>
      <c r="F36" s="346"/>
      <c r="G36" s="507"/>
      <c r="H36" s="507"/>
      <c r="I36" s="507"/>
      <c r="J36" s="347"/>
      <c r="K36" s="348"/>
      <c r="L36" s="356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</row>
    <row r="37" spans="1:33" x14ac:dyDescent="0.2">
      <c r="A37" s="353" t="s">
        <v>34</v>
      </c>
      <c r="B37" s="353"/>
      <c r="C37" s="347"/>
      <c r="D37" s="350">
        <f>((((((D30+D31)+D33)+D32)+D35)+D36)+D34)*12</f>
        <v>0</v>
      </c>
      <c r="E37" s="356"/>
      <c r="F37" s="346"/>
      <c r="G37" s="353" t="s">
        <v>34</v>
      </c>
      <c r="H37" s="353"/>
      <c r="I37" s="390"/>
      <c r="J37" s="347"/>
      <c r="K37" s="350">
        <f>((((((K30+K31)+K33)+K32)+K35)+K36)+K34)*12</f>
        <v>0</v>
      </c>
      <c r="L37" s="356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</row>
    <row r="38" spans="1:33" x14ac:dyDescent="0.2">
      <c r="A38" s="346"/>
      <c r="B38" s="346"/>
      <c r="C38" s="346"/>
      <c r="D38" s="353"/>
      <c r="E38" s="354"/>
      <c r="F38" s="346"/>
      <c r="G38" s="346"/>
      <c r="H38" s="346"/>
      <c r="I38" s="346"/>
      <c r="J38" s="346"/>
      <c r="K38" s="353"/>
      <c r="L38" s="354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</row>
    <row r="39" spans="1:33" x14ac:dyDescent="0.2">
      <c r="A39" s="346"/>
      <c r="B39" s="346"/>
      <c r="C39" s="358" t="s">
        <v>35</v>
      </c>
      <c r="D39" s="359"/>
      <c r="E39" s="350">
        <f>D27+D37</f>
        <v>0</v>
      </c>
      <c r="F39" s="356"/>
      <c r="G39" s="346"/>
      <c r="H39" s="346"/>
      <c r="I39" s="346"/>
      <c r="J39" s="358" t="s">
        <v>35</v>
      </c>
      <c r="K39" s="359"/>
      <c r="L39" s="350">
        <f>K27+K37</f>
        <v>0</v>
      </c>
      <c r="M39" s="21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</row>
    <row r="40" spans="1:33" x14ac:dyDescent="0.2">
      <c r="A40" s="354"/>
      <c r="B40" s="354"/>
      <c r="C40" s="346"/>
      <c r="D40" s="346"/>
      <c r="E40" s="353"/>
      <c r="F40" s="346"/>
      <c r="G40" s="391"/>
      <c r="H40" s="391"/>
      <c r="I40" s="391"/>
      <c r="J40" s="346"/>
      <c r="K40" s="346"/>
      <c r="L40" s="353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</row>
    <row r="41" spans="1:33" x14ac:dyDescent="0.2">
      <c r="A41" s="431" t="s">
        <v>36</v>
      </c>
      <c r="B41" s="432"/>
      <c r="C41" s="360"/>
      <c r="D41" s="354"/>
      <c r="E41" s="354"/>
      <c r="F41" s="486"/>
      <c r="G41" s="487" t="s">
        <v>37</v>
      </c>
      <c r="H41" s="488"/>
      <c r="I41" s="490"/>
      <c r="J41" s="491"/>
      <c r="K41" s="391"/>
      <c r="L41" s="391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</row>
    <row r="42" spans="1:33" x14ac:dyDescent="0.2">
      <c r="A42" s="361" t="s">
        <v>14</v>
      </c>
      <c r="B42" s="433"/>
      <c r="C42" s="418"/>
      <c r="D42" s="418"/>
      <c r="E42" s="425"/>
      <c r="F42" s="356"/>
      <c r="G42" s="390"/>
      <c r="H42" s="485" t="s">
        <v>14</v>
      </c>
      <c r="I42" s="508"/>
      <c r="J42" s="509"/>
      <c r="K42" s="509"/>
      <c r="L42" s="510"/>
      <c r="M42" s="489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</row>
    <row r="43" spans="1:33" s="42" customFormat="1" x14ac:dyDescent="0.2">
      <c r="A43" s="362"/>
      <c r="B43" s="363"/>
      <c r="C43" s="364"/>
      <c r="D43" s="365"/>
      <c r="E43" s="353"/>
      <c r="F43" s="346"/>
      <c r="G43" s="362"/>
      <c r="H43" s="366"/>
      <c r="I43" s="366"/>
      <c r="J43" s="492"/>
      <c r="K43" s="493"/>
      <c r="L43" s="390"/>
    </row>
    <row r="44" spans="1:33" x14ac:dyDescent="0.2">
      <c r="A44" s="346" t="s">
        <v>15</v>
      </c>
      <c r="B44" s="346"/>
      <c r="C44" s="367" t="s">
        <v>16</v>
      </c>
      <c r="D44" s="368" t="s">
        <v>26</v>
      </c>
      <c r="E44" s="369"/>
      <c r="F44" s="346"/>
      <c r="G44" s="346" t="s">
        <v>15</v>
      </c>
      <c r="H44" s="346"/>
      <c r="I44" s="346"/>
      <c r="J44" s="367" t="s">
        <v>16</v>
      </c>
      <c r="K44" s="368" t="s">
        <v>26</v>
      </c>
      <c r="L44" s="369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</row>
    <row r="45" spans="1:33" x14ac:dyDescent="0.2">
      <c r="A45" s="428"/>
      <c r="B45" s="428"/>
      <c r="C45" s="428"/>
      <c r="D45" s="351"/>
      <c r="E45" s="370"/>
      <c r="F45" s="346"/>
      <c r="G45" s="428"/>
      <c r="H45" s="428"/>
      <c r="I45" s="428"/>
      <c r="J45" s="428"/>
      <c r="K45" s="351"/>
      <c r="L45" s="370"/>
      <c r="M45" s="42"/>
      <c r="N45" s="42"/>
      <c r="O45" s="42"/>
      <c r="P45" s="42"/>
      <c r="Q45" s="42"/>
      <c r="R45" s="42" t="s">
        <v>18</v>
      </c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</row>
    <row r="46" spans="1:33" x14ac:dyDescent="0.2">
      <c r="A46" s="346" t="s">
        <v>17</v>
      </c>
      <c r="B46" s="346"/>
      <c r="C46" s="347"/>
      <c r="D46" s="348">
        <v>0</v>
      </c>
      <c r="E46" s="349"/>
      <c r="F46" s="346"/>
      <c r="G46" s="346" t="s">
        <v>17</v>
      </c>
      <c r="H46" s="346"/>
      <c r="I46" s="346"/>
      <c r="J46" s="347"/>
      <c r="K46" s="348"/>
      <c r="L46" s="349"/>
      <c r="M46" s="42"/>
      <c r="N46" s="42"/>
      <c r="O46" s="42"/>
      <c r="P46" s="42"/>
      <c r="Q46" s="42"/>
      <c r="R46" s="42">
        <f>IF((D46&gt;0),1,0)</f>
        <v>0</v>
      </c>
      <c r="S46" s="42"/>
      <c r="T46" s="42">
        <f>IF((K46&gt;0),1,0)</f>
        <v>0</v>
      </c>
      <c r="U46" s="42"/>
      <c r="V46" s="42"/>
      <c r="W46" s="42"/>
      <c r="X46" s="393">
        <f>IF((E49&gt;0),1,0)</f>
        <v>0</v>
      </c>
      <c r="Y46" s="393">
        <f>IF((L49&gt;0),1,0)</f>
        <v>0</v>
      </c>
      <c r="Z46" s="42"/>
      <c r="AA46" s="42"/>
      <c r="AB46" s="42"/>
      <c r="AC46" s="42"/>
      <c r="AD46" s="42"/>
      <c r="AE46" s="42"/>
      <c r="AF46" s="42"/>
      <c r="AG46" s="42"/>
    </row>
    <row r="47" spans="1:33" x14ac:dyDescent="0.2">
      <c r="A47" s="346" t="s">
        <v>19</v>
      </c>
      <c r="B47" s="346"/>
      <c r="C47" s="347"/>
      <c r="D47" s="348">
        <v>0</v>
      </c>
      <c r="E47" s="349"/>
      <c r="F47" s="346"/>
      <c r="G47" s="346" t="s">
        <v>19</v>
      </c>
      <c r="H47" s="346"/>
      <c r="I47" s="346"/>
      <c r="J47" s="347"/>
      <c r="K47" s="348"/>
      <c r="L47" s="349"/>
      <c r="M47" s="42"/>
      <c r="N47" s="42"/>
      <c r="O47" s="42"/>
      <c r="P47" s="42"/>
      <c r="Q47" s="42"/>
      <c r="R47" s="42">
        <f>IF((D47&gt;0),1,0)</f>
        <v>0</v>
      </c>
      <c r="S47" s="42"/>
      <c r="T47" s="42">
        <f>IF((K47&gt;0),1,0)</f>
        <v>0</v>
      </c>
      <c r="U47" s="42"/>
      <c r="V47" s="42"/>
      <c r="W47" s="42"/>
      <c r="X47" s="393">
        <f>IF((E50&gt;0),1,0)</f>
        <v>0</v>
      </c>
      <c r="Y47" s="393">
        <f>IF((L50&gt;0),1,0)</f>
        <v>0</v>
      </c>
      <c r="Z47" s="42"/>
      <c r="AA47" s="42"/>
      <c r="AB47" s="42"/>
      <c r="AC47" s="42"/>
      <c r="AD47" s="42"/>
      <c r="AE47" s="42"/>
      <c r="AF47" s="42"/>
      <c r="AG47" s="42"/>
    </row>
    <row r="48" spans="1:33" x14ac:dyDescent="0.2">
      <c r="A48" s="346" t="s">
        <v>21</v>
      </c>
      <c r="B48" s="346"/>
      <c r="C48" s="347"/>
      <c r="D48" s="348">
        <v>0</v>
      </c>
      <c r="E48" s="349"/>
      <c r="F48" s="346"/>
      <c r="G48" s="346" t="s">
        <v>21</v>
      </c>
      <c r="H48" s="346"/>
      <c r="I48" s="346"/>
      <c r="J48" s="347"/>
      <c r="K48" s="348">
        <v>0</v>
      </c>
      <c r="L48" s="349"/>
      <c r="M48" s="42"/>
      <c r="N48" s="42"/>
      <c r="O48" s="42"/>
      <c r="P48" s="42"/>
      <c r="Q48" s="42"/>
      <c r="R48" s="42">
        <f>IF((D48&gt;0),1,0)</f>
        <v>0</v>
      </c>
      <c r="S48" s="42"/>
      <c r="T48" s="42">
        <f>IF((K48&gt;0),1,0)</f>
        <v>0</v>
      </c>
      <c r="U48" s="42"/>
      <c r="V48" s="42"/>
      <c r="W48" s="42"/>
      <c r="X48" s="393">
        <f>IF((E51&gt;0),1,0)</f>
        <v>0</v>
      </c>
      <c r="Y48" s="393">
        <f>IF((L51&gt;0),1,0)</f>
        <v>0</v>
      </c>
      <c r="Z48" s="42"/>
      <c r="AA48" s="42"/>
      <c r="AB48" s="42"/>
      <c r="AC48" s="42"/>
      <c r="AD48" s="42"/>
      <c r="AE48" s="42"/>
      <c r="AF48" s="42"/>
      <c r="AG48" s="42"/>
    </row>
    <row r="49" spans="1:42" x14ac:dyDescent="0.2">
      <c r="A49" s="346" t="s">
        <v>23</v>
      </c>
      <c r="B49" s="346"/>
      <c r="C49" s="347"/>
      <c r="D49" s="348">
        <v>0</v>
      </c>
      <c r="E49" s="349"/>
      <c r="F49" s="346"/>
      <c r="G49" s="346" t="s">
        <v>23</v>
      </c>
      <c r="H49" s="346"/>
      <c r="I49" s="346"/>
      <c r="J49" s="347"/>
      <c r="K49" s="348">
        <v>0</v>
      </c>
      <c r="L49" s="349"/>
      <c r="M49" s="42"/>
      <c r="N49" s="42"/>
      <c r="O49" s="42"/>
      <c r="P49" s="42"/>
      <c r="Q49" s="42"/>
      <c r="R49" s="42">
        <f>IF((D49&gt;0),1,0)</f>
        <v>0</v>
      </c>
      <c r="S49" s="42"/>
      <c r="T49" s="42">
        <f>IF((K49&gt;0),1,0)</f>
        <v>0</v>
      </c>
      <c r="U49" s="42"/>
      <c r="V49" s="42"/>
      <c r="W49" s="42"/>
      <c r="X49" s="393">
        <f>IF((E52&gt;0),1,0)</f>
        <v>0</v>
      </c>
      <c r="Y49" s="393">
        <f>IF((L52&gt;0),1,0)</f>
        <v>0</v>
      </c>
      <c r="Z49" s="42"/>
      <c r="AA49" s="42"/>
      <c r="AB49" s="42"/>
      <c r="AC49" s="42"/>
      <c r="AD49" s="42"/>
      <c r="AE49" s="42"/>
      <c r="AF49" s="42"/>
      <c r="AG49" s="42"/>
    </row>
    <row r="50" spans="1:42" x14ac:dyDescent="0.2">
      <c r="A50" s="346" t="s">
        <v>25</v>
      </c>
      <c r="B50" s="346"/>
      <c r="C50" s="347"/>
      <c r="D50" s="350">
        <f>IF((R50=2),((((D46+D47)+D48)+D49)/2), IF((R50=3),((((D46+D47)+D48)+D49)/3), IF((R50=4),((((D46+D47)+D48)+D49)/4),(((D46+D47)+D48)+D49))))</f>
        <v>0</v>
      </c>
      <c r="E50" s="349"/>
      <c r="F50" s="346"/>
      <c r="G50" s="346" t="s">
        <v>25</v>
      </c>
      <c r="H50" s="346"/>
      <c r="I50" s="346"/>
      <c r="J50" s="347"/>
      <c r="K50" s="350">
        <f>IF((T50=2),((((K46+K47)+K48)+K49)/2), IF((T50=3),((((K46+K47)+K48)+K49)/3), IF((T50=4),((((K46+K47)+K48)+K49)/4),(((K46+K47)+K48)+K49))))</f>
        <v>0</v>
      </c>
      <c r="L50" s="349"/>
      <c r="M50" s="42"/>
      <c r="N50" s="42"/>
      <c r="O50" s="42"/>
      <c r="P50" s="42"/>
      <c r="Q50" s="42"/>
      <c r="R50" s="42">
        <f>SUM(R46:R49)</f>
        <v>0</v>
      </c>
      <c r="S50" s="42"/>
      <c r="T50" s="42">
        <f>SUM(T46:T49)</f>
        <v>0</v>
      </c>
      <c r="U50" s="42"/>
      <c r="V50" s="42"/>
      <c r="W50" s="42"/>
      <c r="X50" s="393">
        <f>SUM(X46:X49)</f>
        <v>0</v>
      </c>
      <c r="Y50" s="393">
        <f>SUM(Y46:Y49)</f>
        <v>0</v>
      </c>
      <c r="Z50" s="42"/>
      <c r="AA50" s="42"/>
      <c r="AB50" s="42"/>
      <c r="AC50" s="42"/>
      <c r="AD50" s="42"/>
      <c r="AE50" s="42"/>
      <c r="AF50" s="42"/>
      <c r="AG50" s="42"/>
      <c r="AP50" t="s">
        <v>401</v>
      </c>
    </row>
    <row r="51" spans="1:42" x14ac:dyDescent="0.2">
      <c r="A51" s="346"/>
      <c r="B51" s="346"/>
      <c r="C51" s="346"/>
      <c r="D51" s="351"/>
      <c r="E51" s="346"/>
      <c r="F51" s="346"/>
      <c r="G51" s="346"/>
      <c r="H51" s="346"/>
      <c r="I51" s="346"/>
      <c r="J51" s="346"/>
      <c r="K51" s="351"/>
      <c r="L51" s="346"/>
      <c r="M51" s="42"/>
      <c r="N51" s="42"/>
      <c r="O51" s="42"/>
      <c r="P51" s="42"/>
      <c r="Q51" s="42"/>
      <c r="V51" s="42"/>
      <c r="W51" s="42"/>
      <c r="Z51" s="42"/>
      <c r="AA51" s="42"/>
      <c r="AB51" s="42"/>
      <c r="AC51" s="42"/>
      <c r="AD51" s="42"/>
      <c r="AE51" s="42"/>
      <c r="AF51" s="42"/>
      <c r="AG51" s="42"/>
    </row>
    <row r="52" spans="1:42" x14ac:dyDescent="0.2">
      <c r="A52" s="346" t="s">
        <v>27</v>
      </c>
      <c r="B52" s="346"/>
      <c r="C52" s="347"/>
      <c r="D52" s="350">
        <f>IF((D44="Weekly"),(D50*52), IF((D44="Biweekly"),(D50*26), IF((D44="Semi-Monthly"),(D50*24),(D50*12))))</f>
        <v>0</v>
      </c>
      <c r="E52" s="352"/>
      <c r="F52" s="346"/>
      <c r="G52" s="346" t="s">
        <v>27</v>
      </c>
      <c r="H52" s="346"/>
      <c r="I52" s="346"/>
      <c r="J52" s="347"/>
      <c r="K52" s="350">
        <f>IF((K44="Weekly"),(K50*52), IF((K44="Biweekly"),(K50*26), IF((K44="Semi-Monthly"),(K50*24),(K50*12))))</f>
        <v>0</v>
      </c>
      <c r="L52" s="35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Z52" s="42"/>
      <c r="AA52" s="42"/>
      <c r="AB52" s="42"/>
      <c r="AC52" s="42"/>
      <c r="AD52" s="42"/>
      <c r="AE52" s="42"/>
      <c r="AF52" s="42"/>
      <c r="AG52" s="42"/>
    </row>
    <row r="53" spans="1:42" x14ac:dyDescent="0.2">
      <c r="A53" s="346"/>
      <c r="B53" s="346"/>
      <c r="C53" s="346"/>
      <c r="D53" s="353"/>
      <c r="E53" s="346"/>
      <c r="F53" s="346"/>
      <c r="G53" s="346"/>
      <c r="H53" s="346"/>
      <c r="I53" s="346"/>
      <c r="J53" s="346"/>
      <c r="K53" s="353"/>
      <c r="L53" s="346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Z53" s="42"/>
      <c r="AA53" s="42"/>
      <c r="AB53" s="42"/>
      <c r="AC53" s="42"/>
      <c r="AD53" s="42"/>
      <c r="AE53" s="42"/>
      <c r="AF53" s="42"/>
      <c r="AG53" s="42"/>
    </row>
    <row r="54" spans="1:42" x14ac:dyDescent="0.2">
      <c r="A54" s="354" t="s">
        <v>28</v>
      </c>
      <c r="B54" s="354"/>
      <c r="C54" s="354"/>
      <c r="D54" s="354"/>
      <c r="E54" s="346"/>
      <c r="F54" s="346"/>
      <c r="G54" s="354" t="s">
        <v>28</v>
      </c>
      <c r="H54" s="354"/>
      <c r="I54" s="388"/>
      <c r="J54" s="354"/>
      <c r="K54" s="354"/>
      <c r="L54" s="346"/>
      <c r="M54" s="42"/>
      <c r="N54" s="42"/>
      <c r="O54" s="42"/>
      <c r="P54" s="42"/>
      <c r="Q54" s="42"/>
      <c r="R54" s="42"/>
      <c r="S54" s="42"/>
      <c r="T54" s="42"/>
      <c r="U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</row>
    <row r="55" spans="1:42" x14ac:dyDescent="0.2">
      <c r="A55" s="353" t="s">
        <v>29</v>
      </c>
      <c r="B55" s="353"/>
      <c r="C55" s="355"/>
      <c r="D55" s="348">
        <v>0</v>
      </c>
      <c r="E55" s="356"/>
      <c r="F55" s="346"/>
      <c r="G55" s="353" t="s">
        <v>29</v>
      </c>
      <c r="H55" s="353"/>
      <c r="I55" s="389"/>
      <c r="J55" s="355"/>
      <c r="K55" s="348">
        <v>0</v>
      </c>
      <c r="L55" s="356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</row>
    <row r="56" spans="1:42" x14ac:dyDescent="0.2">
      <c r="A56" s="346" t="s">
        <v>30</v>
      </c>
      <c r="B56" s="346"/>
      <c r="C56" s="347"/>
      <c r="D56" s="348">
        <v>0</v>
      </c>
      <c r="E56" s="356"/>
      <c r="F56" s="346"/>
      <c r="G56" s="346" t="s">
        <v>30</v>
      </c>
      <c r="H56" s="346"/>
      <c r="I56" s="346"/>
      <c r="J56" s="347"/>
      <c r="K56" s="348">
        <v>0</v>
      </c>
      <c r="L56" s="356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</row>
    <row r="57" spans="1:42" x14ac:dyDescent="0.2">
      <c r="A57" s="346" t="s">
        <v>31</v>
      </c>
      <c r="B57" s="346"/>
      <c r="C57" s="347"/>
      <c r="D57" s="348">
        <v>0</v>
      </c>
      <c r="E57" s="356"/>
      <c r="F57" s="346"/>
      <c r="G57" s="346" t="s">
        <v>31</v>
      </c>
      <c r="H57" s="346"/>
      <c r="I57" s="346"/>
      <c r="J57" s="347"/>
      <c r="K57" s="348">
        <v>0</v>
      </c>
      <c r="L57" s="356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</row>
    <row r="58" spans="1:42" x14ac:dyDescent="0.2">
      <c r="A58" s="346" t="s">
        <v>32</v>
      </c>
      <c r="B58" s="346"/>
      <c r="C58" s="347"/>
      <c r="D58" s="348">
        <v>0</v>
      </c>
      <c r="E58" s="356"/>
      <c r="F58" s="346"/>
      <c r="G58" s="346" t="s">
        <v>32</v>
      </c>
      <c r="H58" s="346"/>
      <c r="I58" s="346"/>
      <c r="J58" s="347"/>
      <c r="K58" s="348">
        <v>0</v>
      </c>
      <c r="L58" s="356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</row>
    <row r="59" spans="1:42" x14ac:dyDescent="0.2">
      <c r="A59" s="346" t="s">
        <v>33</v>
      </c>
      <c r="B59" s="346"/>
      <c r="C59" s="346"/>
      <c r="D59" s="357"/>
      <c r="E59" s="346"/>
      <c r="F59" s="346"/>
      <c r="G59" s="346" t="s">
        <v>33</v>
      </c>
      <c r="H59" s="346"/>
      <c r="I59" s="346"/>
      <c r="J59" s="346"/>
      <c r="K59" s="357"/>
      <c r="L59" s="346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</row>
    <row r="60" spans="1:42" x14ac:dyDescent="0.2">
      <c r="A60" s="429"/>
      <c r="B60" s="429"/>
      <c r="C60" s="347"/>
      <c r="D60" s="348">
        <v>0</v>
      </c>
      <c r="E60" s="356"/>
      <c r="F60" s="346"/>
      <c r="G60" s="506"/>
      <c r="H60" s="506"/>
      <c r="I60" s="506"/>
      <c r="J60" s="347"/>
      <c r="K60" s="348">
        <v>0</v>
      </c>
      <c r="L60" s="356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</row>
    <row r="61" spans="1:42" x14ac:dyDescent="0.2">
      <c r="A61" s="417"/>
      <c r="B61" s="417"/>
      <c r="C61" s="347"/>
      <c r="D61" s="348">
        <v>0</v>
      </c>
      <c r="E61" s="356"/>
      <c r="F61" s="346"/>
      <c r="G61" s="507"/>
      <c r="H61" s="507"/>
      <c r="I61" s="507"/>
      <c r="J61" s="347"/>
      <c r="K61" s="348">
        <v>0</v>
      </c>
      <c r="L61" s="356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</row>
    <row r="62" spans="1:42" x14ac:dyDescent="0.2">
      <c r="A62" s="353" t="s">
        <v>34</v>
      </c>
      <c r="B62" s="353"/>
      <c r="C62" s="347"/>
      <c r="D62" s="350">
        <f>((((((D55+D56)+D58)+D57)+D60)+D61)+D59)*12</f>
        <v>0</v>
      </c>
      <c r="E62" s="356"/>
      <c r="F62" s="346"/>
      <c r="G62" s="353" t="s">
        <v>34</v>
      </c>
      <c r="H62" s="353"/>
      <c r="I62" s="390"/>
      <c r="J62" s="347"/>
      <c r="K62" s="350">
        <f>((((((K55+K56)+K58)+K57)+K60)+K61)+K59)*12</f>
        <v>0</v>
      </c>
      <c r="L62" s="356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</row>
    <row r="63" spans="1:42" x14ac:dyDescent="0.2">
      <c r="A63" s="346"/>
      <c r="B63" s="346"/>
      <c r="C63" s="346"/>
      <c r="D63" s="353"/>
      <c r="E63" s="354"/>
      <c r="F63" s="346"/>
      <c r="G63" s="346"/>
      <c r="H63" s="346"/>
      <c r="I63" s="346"/>
      <c r="J63" s="346"/>
      <c r="K63" s="353"/>
      <c r="L63" s="371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</row>
    <row r="64" spans="1:42" x14ac:dyDescent="0.2">
      <c r="A64" s="346"/>
      <c r="B64" s="346"/>
      <c r="C64" s="358" t="s">
        <v>35</v>
      </c>
      <c r="D64" s="359"/>
      <c r="E64" s="350">
        <f>D52+D62</f>
        <v>0</v>
      </c>
      <c r="F64" s="356"/>
      <c r="G64" s="346"/>
      <c r="H64" s="346"/>
      <c r="I64" s="346"/>
      <c r="J64" s="358" t="s">
        <v>35</v>
      </c>
      <c r="K64" s="359"/>
      <c r="L64" s="350">
        <f>K52+K62</f>
        <v>0</v>
      </c>
      <c r="M64" s="21"/>
      <c r="N64" s="42"/>
      <c r="O64" s="42"/>
      <c r="P64" s="396" t="s">
        <v>399</v>
      </c>
      <c r="Q64" s="395"/>
      <c r="R64" s="395"/>
      <c r="S64" s="395"/>
      <c r="T64" s="395"/>
      <c r="U64" s="395"/>
      <c r="V64" s="395"/>
      <c r="W64" s="395"/>
      <c r="X64" s="395"/>
      <c r="Y64" s="395"/>
      <c r="Z64" s="395"/>
      <c r="AA64" s="395"/>
      <c r="AB64" s="395"/>
      <c r="AC64" s="395"/>
      <c r="AD64" s="395"/>
      <c r="AE64" s="395"/>
      <c r="AF64" s="395"/>
      <c r="AG64" s="395"/>
      <c r="AH64" s="42"/>
    </row>
    <row r="65" spans="1:37" x14ac:dyDescent="0.2">
      <c r="A65" s="354"/>
      <c r="B65" s="354"/>
      <c r="C65" s="354"/>
      <c r="D65" s="354"/>
      <c r="E65" s="351"/>
      <c r="F65" s="346"/>
      <c r="G65" s="346"/>
      <c r="H65" s="346"/>
      <c r="I65" s="346"/>
      <c r="J65" s="346"/>
      <c r="K65" s="346"/>
      <c r="L65" s="353"/>
      <c r="M65" s="42"/>
      <c r="N65" s="42"/>
      <c r="O65" s="42"/>
      <c r="P65" s="42"/>
      <c r="Q65" s="411">
        <v>1</v>
      </c>
      <c r="R65" s="411"/>
      <c r="S65" s="411">
        <v>2</v>
      </c>
      <c r="T65" s="411"/>
      <c r="U65" s="411">
        <v>3</v>
      </c>
      <c r="V65" s="411"/>
      <c r="W65" s="411">
        <v>4</v>
      </c>
      <c r="X65" s="411"/>
      <c r="Y65" s="411">
        <v>5</v>
      </c>
      <c r="Z65" s="411"/>
      <c r="AA65" s="411">
        <v>6</v>
      </c>
      <c r="AB65" s="411"/>
      <c r="AC65" s="411">
        <v>7</v>
      </c>
      <c r="AD65" s="411"/>
      <c r="AE65" s="411">
        <v>8</v>
      </c>
      <c r="AF65" s="411"/>
      <c r="AG65" s="401"/>
    </row>
    <row r="66" spans="1:37" x14ac:dyDescent="0.2">
      <c r="A66" s="372" t="s">
        <v>38</v>
      </c>
      <c r="B66" s="373"/>
      <c r="C66" s="373"/>
      <c r="D66" s="373"/>
      <c r="E66" s="374"/>
      <c r="F66" s="356"/>
      <c r="G66" s="346"/>
      <c r="H66" s="346"/>
      <c r="I66" s="346"/>
      <c r="J66" s="346"/>
      <c r="K66" s="346"/>
      <c r="L66" s="354"/>
      <c r="M66" s="42"/>
      <c r="N66" s="42"/>
      <c r="O66" s="42"/>
      <c r="P66" s="398">
        <v>1</v>
      </c>
      <c r="Q66" s="410">
        <v>12880</v>
      </c>
      <c r="R66" s="410"/>
      <c r="S66" s="410">
        <v>17420</v>
      </c>
      <c r="T66" s="410"/>
      <c r="U66" s="410">
        <v>21960</v>
      </c>
      <c r="V66" s="410"/>
      <c r="W66" s="410">
        <v>26500</v>
      </c>
      <c r="X66" s="410"/>
      <c r="Y66" s="410">
        <v>31040</v>
      </c>
      <c r="Z66" s="410"/>
      <c r="AA66" s="410">
        <v>35580</v>
      </c>
      <c r="AB66" s="410"/>
      <c r="AC66" s="410">
        <v>40120</v>
      </c>
      <c r="AD66" s="410"/>
      <c r="AE66" s="410">
        <v>44660</v>
      </c>
      <c r="AF66" s="410"/>
      <c r="AG66" s="394"/>
      <c r="AK66" s="403"/>
    </row>
    <row r="67" spans="1:37" x14ac:dyDescent="0.2">
      <c r="A67" s="419" t="s">
        <v>39</v>
      </c>
      <c r="B67" s="420"/>
      <c r="C67" s="419" t="s">
        <v>40</v>
      </c>
      <c r="D67" s="421"/>
      <c r="E67" s="375" t="s">
        <v>41</v>
      </c>
      <c r="F67" s="356"/>
      <c r="G67" s="346"/>
      <c r="H67" s="346"/>
      <c r="I67" s="346"/>
      <c r="J67" s="346"/>
      <c r="K67" s="359" t="s">
        <v>42</v>
      </c>
      <c r="L67" s="350">
        <f>(((((E64+L64)+E39)+L39)+E68)+E69)+E70</f>
        <v>0</v>
      </c>
      <c r="M67" s="21"/>
      <c r="N67" s="42"/>
      <c r="O67" s="42"/>
      <c r="P67" s="398">
        <v>1.5</v>
      </c>
      <c r="Q67" s="410">
        <v>19320</v>
      </c>
      <c r="R67" s="410"/>
      <c r="S67" s="410">
        <v>26130</v>
      </c>
      <c r="T67" s="410"/>
      <c r="U67" s="410">
        <v>32940</v>
      </c>
      <c r="V67" s="410"/>
      <c r="W67" s="410">
        <v>39750</v>
      </c>
      <c r="X67" s="410"/>
      <c r="Y67" s="410">
        <v>46560</v>
      </c>
      <c r="Z67" s="410"/>
      <c r="AA67" s="410">
        <v>53370</v>
      </c>
      <c r="AB67" s="410"/>
      <c r="AC67" s="410">
        <v>60180</v>
      </c>
      <c r="AD67" s="410"/>
      <c r="AE67" s="410">
        <v>66990</v>
      </c>
      <c r="AF67" s="410"/>
      <c r="AG67" s="394"/>
    </row>
    <row r="68" spans="1:37" x14ac:dyDescent="0.2">
      <c r="A68" s="422"/>
      <c r="B68" s="423"/>
      <c r="C68" s="424"/>
      <c r="D68" s="425"/>
      <c r="E68" s="348"/>
      <c r="F68" s="356"/>
      <c r="G68" s="346"/>
      <c r="H68" s="346"/>
      <c r="I68" s="346"/>
      <c r="J68" s="346"/>
      <c r="K68" s="346"/>
      <c r="L68" s="353"/>
      <c r="M68" s="42"/>
      <c r="N68" s="42"/>
      <c r="O68" s="42"/>
      <c r="P68" s="398">
        <v>2</v>
      </c>
      <c r="Q68" s="410">
        <v>25760</v>
      </c>
      <c r="R68" s="410"/>
      <c r="S68" s="410">
        <v>34840</v>
      </c>
      <c r="T68" s="410"/>
      <c r="U68" s="410">
        <v>43920</v>
      </c>
      <c r="V68" s="410"/>
      <c r="W68" s="410">
        <v>53000</v>
      </c>
      <c r="X68" s="410"/>
      <c r="Y68" s="410">
        <v>62080</v>
      </c>
      <c r="Z68" s="410"/>
      <c r="AA68" s="410">
        <v>71160</v>
      </c>
      <c r="AB68" s="410"/>
      <c r="AC68" s="410">
        <v>80240</v>
      </c>
      <c r="AD68" s="410"/>
      <c r="AE68" s="410">
        <v>89320</v>
      </c>
      <c r="AF68" s="410"/>
      <c r="AG68" s="394"/>
    </row>
    <row r="69" spans="1:37" x14ac:dyDescent="0.2">
      <c r="A69" s="422"/>
      <c r="B69" s="423"/>
      <c r="C69" s="424"/>
      <c r="D69" s="425"/>
      <c r="E69" s="348">
        <v>0</v>
      </c>
      <c r="F69" s="356"/>
      <c r="G69" s="346"/>
      <c r="H69" s="346"/>
      <c r="I69" s="346"/>
      <c r="J69" s="346"/>
      <c r="K69" s="346"/>
      <c r="L69" s="354"/>
      <c r="M69" s="42"/>
      <c r="N69" s="42"/>
      <c r="O69" s="42"/>
      <c r="P69" s="399">
        <v>2.5</v>
      </c>
      <c r="Q69" s="410">
        <v>32200</v>
      </c>
      <c r="R69" s="410"/>
      <c r="S69" s="410">
        <v>43550</v>
      </c>
      <c r="T69" s="410"/>
      <c r="U69" s="410">
        <v>54900</v>
      </c>
      <c r="V69" s="410"/>
      <c r="W69" s="410">
        <v>66250</v>
      </c>
      <c r="X69" s="410"/>
      <c r="Y69" s="410">
        <v>77600</v>
      </c>
      <c r="Z69" s="410"/>
      <c r="AA69" s="410">
        <v>88950</v>
      </c>
      <c r="AB69" s="410"/>
      <c r="AC69" s="410">
        <v>100300</v>
      </c>
      <c r="AD69" s="410"/>
      <c r="AE69" s="410">
        <v>111650</v>
      </c>
      <c r="AF69" s="410"/>
      <c r="AG69" s="394"/>
    </row>
    <row r="70" spans="1:37" x14ac:dyDescent="0.2">
      <c r="A70" s="426"/>
      <c r="B70" s="426"/>
      <c r="C70" s="424"/>
      <c r="D70" s="425"/>
      <c r="E70" s="348">
        <v>0</v>
      </c>
      <c r="F70" s="356"/>
      <c r="G70" s="346"/>
      <c r="H70" s="346"/>
      <c r="I70" s="346"/>
      <c r="J70" s="346"/>
      <c r="K70" s="359" t="s">
        <v>43</v>
      </c>
      <c r="L70" s="350">
        <f>'income from assets'!F33</f>
        <v>0</v>
      </c>
      <c r="M70" s="21"/>
      <c r="N70" s="42"/>
      <c r="O70" s="42"/>
      <c r="P70" s="399">
        <v>3</v>
      </c>
      <c r="Q70" s="410">
        <v>38640</v>
      </c>
      <c r="R70" s="410"/>
      <c r="S70" s="410">
        <v>52250</v>
      </c>
      <c r="T70" s="410"/>
      <c r="U70" s="410">
        <v>65880</v>
      </c>
      <c r="V70" s="410"/>
      <c r="W70" s="410">
        <v>79500</v>
      </c>
      <c r="X70" s="410"/>
      <c r="Y70" s="410">
        <v>93120</v>
      </c>
      <c r="Z70" s="410"/>
      <c r="AA70" s="410">
        <v>106740</v>
      </c>
      <c r="AB70" s="410"/>
      <c r="AC70" s="410">
        <v>120360</v>
      </c>
      <c r="AD70" s="410"/>
      <c r="AE70" s="410">
        <v>133980</v>
      </c>
      <c r="AF70" s="410"/>
      <c r="AG70" s="394"/>
    </row>
    <row r="71" spans="1:37" x14ac:dyDescent="0.2">
      <c r="A71" s="427"/>
      <c r="B71" s="427"/>
      <c r="C71" s="353"/>
      <c r="D71" s="353"/>
      <c r="E71" s="376"/>
      <c r="F71" s="346"/>
      <c r="G71" s="346"/>
      <c r="H71" s="346"/>
      <c r="I71" s="346"/>
      <c r="J71" s="346"/>
      <c r="K71" s="346"/>
      <c r="L71" s="351"/>
      <c r="M71" s="42"/>
      <c r="N71" s="42"/>
      <c r="O71" s="42"/>
      <c r="P71" s="399">
        <v>4</v>
      </c>
      <c r="Q71" s="410">
        <v>51520</v>
      </c>
      <c r="R71" s="410"/>
      <c r="S71" s="410">
        <v>69680</v>
      </c>
      <c r="T71" s="410"/>
      <c r="U71" s="410">
        <v>87840</v>
      </c>
      <c r="V71" s="410"/>
      <c r="W71" s="410">
        <v>106000</v>
      </c>
      <c r="X71" s="410"/>
      <c r="Y71" s="410">
        <v>124160</v>
      </c>
      <c r="Z71" s="410"/>
      <c r="AA71" s="410">
        <v>142320</v>
      </c>
      <c r="AB71" s="410"/>
      <c r="AC71" s="410">
        <v>160480</v>
      </c>
      <c r="AD71" s="410"/>
      <c r="AE71" s="410">
        <v>178640</v>
      </c>
      <c r="AF71" s="410"/>
      <c r="AG71" s="394"/>
    </row>
    <row r="72" spans="1:37" x14ac:dyDescent="0.2">
      <c r="A72" s="370"/>
      <c r="B72" s="370"/>
      <c r="C72" s="346"/>
      <c r="D72" s="346"/>
      <c r="E72" s="377"/>
      <c r="F72" s="346"/>
      <c r="G72" s="346"/>
      <c r="H72" s="346"/>
      <c r="I72" s="346"/>
      <c r="J72" s="346"/>
      <c r="K72" s="359" t="s">
        <v>44</v>
      </c>
      <c r="L72" s="350">
        <f>exclusions!B33</f>
        <v>0</v>
      </c>
      <c r="M72" s="21"/>
      <c r="N72" s="42"/>
      <c r="O72" s="42"/>
    </row>
    <row r="73" spans="1:37" x14ac:dyDescent="0.2">
      <c r="A73" s="370"/>
      <c r="B73" s="370"/>
      <c r="C73" s="346"/>
      <c r="D73" s="346"/>
      <c r="E73" s="377"/>
      <c r="F73" s="346"/>
      <c r="G73" s="346"/>
      <c r="H73" s="346"/>
      <c r="I73" s="346"/>
      <c r="J73" s="346"/>
      <c r="K73" s="346"/>
      <c r="L73" s="351"/>
      <c r="M73" s="42"/>
      <c r="N73" s="42"/>
      <c r="O73" s="42"/>
      <c r="P73" s="42"/>
      <c r="Q73" s="404">
        <v>1</v>
      </c>
      <c r="R73" s="402"/>
      <c r="S73" s="404">
        <v>2</v>
      </c>
      <c r="T73" s="402"/>
      <c r="U73" s="404">
        <v>3</v>
      </c>
      <c r="V73" s="402"/>
      <c r="W73" s="404">
        <v>4</v>
      </c>
      <c r="X73" s="402"/>
      <c r="Y73" s="404">
        <v>5</v>
      </c>
      <c r="Z73" s="402"/>
      <c r="AA73" s="404">
        <v>6</v>
      </c>
      <c r="AB73" s="402"/>
      <c r="AC73" s="404">
        <v>7</v>
      </c>
      <c r="AD73" s="402"/>
      <c r="AE73" s="404">
        <v>8</v>
      </c>
    </row>
    <row r="74" spans="1:37" ht="13.5" thickBot="1" x14ac:dyDescent="0.25">
      <c r="A74" s="346"/>
      <c r="B74" s="346"/>
      <c r="C74" s="346"/>
      <c r="D74" s="346"/>
      <c r="E74" s="346"/>
      <c r="F74" s="346"/>
      <c r="G74" s="346"/>
      <c r="H74" s="346"/>
      <c r="I74" s="346"/>
      <c r="J74" s="346"/>
      <c r="K74" s="359" t="s">
        <v>45</v>
      </c>
      <c r="L74" s="378">
        <f>(L67+L70)-L72</f>
        <v>0</v>
      </c>
      <c r="M74" s="21"/>
      <c r="N74" s="42"/>
      <c r="O74" s="42"/>
      <c r="P74" s="48" t="s">
        <v>10</v>
      </c>
      <c r="Q74" s="405">
        <f>IF((K3=1),1,0)</f>
        <v>1</v>
      </c>
      <c r="R74" s="402"/>
      <c r="S74" s="405">
        <f>IF((K3=2),1,0)</f>
        <v>0</v>
      </c>
      <c r="T74" s="402"/>
      <c r="U74" s="405">
        <f>IF((K3=3),1,0)</f>
        <v>0</v>
      </c>
      <c r="V74" s="402"/>
      <c r="W74" s="405">
        <f>IF((K3=4),1,0)</f>
        <v>0</v>
      </c>
      <c r="X74" s="402"/>
      <c r="Y74" s="405">
        <f>IF((K3=5),1,0)</f>
        <v>0</v>
      </c>
      <c r="Z74" s="402"/>
      <c r="AA74" s="405">
        <f>IF((K3=6),1,0)</f>
        <v>0</v>
      </c>
      <c r="AB74" s="402"/>
      <c r="AC74" s="405">
        <f>IF((K3=7),1,0)</f>
        <v>0</v>
      </c>
      <c r="AD74" s="402"/>
      <c r="AE74" s="405">
        <f>IF((K3=8),1,0)</f>
        <v>0</v>
      </c>
    </row>
    <row r="75" spans="1:37" ht="13.5" thickBot="1" x14ac:dyDescent="0.25">
      <c r="A75" s="362"/>
      <c r="B75" s="346"/>
      <c r="C75" s="346"/>
      <c r="D75" s="346"/>
      <c r="E75" s="346"/>
      <c r="F75" s="346"/>
      <c r="G75" s="346"/>
      <c r="H75" s="346"/>
      <c r="I75" s="380"/>
      <c r="J75" s="380"/>
      <c r="K75" s="381" t="s">
        <v>397</v>
      </c>
      <c r="L75" s="382">
        <f>IF(K3=1,L74/B12,IF(K3=2,L74/C12,IF(K3=3,L74/D12,IF(K3=4,L74/E12,IF(K3=5,L74/F12,IF(K3=6,L74/G12,IF(K3=7,L74/H12,IF(K3=8,L74/I12,IF(K3=9,L74/J12)))))))))</f>
        <v>0</v>
      </c>
      <c r="M75" s="42"/>
      <c r="N75" s="42"/>
      <c r="O75" s="42"/>
      <c r="P75" s="398">
        <v>1</v>
      </c>
      <c r="Q75" s="402">
        <f>IF(AND($L$74&lt;&gt;Q66,$L$74&lt;Q67),1,0)</f>
        <v>1</v>
      </c>
      <c r="S75" s="402">
        <f>IF(AND($L$74&lt;&gt;S66,$L$74&lt;S67),1,0)</f>
        <v>1</v>
      </c>
      <c r="U75" s="402">
        <f>IF(AND($L$74&lt;&gt;U66,$L$74&lt;U67),1,0)</f>
        <v>1</v>
      </c>
      <c r="W75" s="402">
        <f>IF(AND($L$74&lt;&gt;W66,$L$74&lt;W67),1,0)</f>
        <v>1</v>
      </c>
      <c r="Y75" s="402">
        <f>IF(AND($L$74&lt;&gt;Y66,$L$74&lt;Y67),1,0)</f>
        <v>1</v>
      </c>
      <c r="AA75" s="402">
        <f>IF(AND($L$74&lt;&gt;AA66,$L$74&lt;AA67),1,0)</f>
        <v>1</v>
      </c>
      <c r="AC75" s="402">
        <f>IF(AND($L$74&lt;&gt;AC66,$L$74&lt;AC67),1,0)</f>
        <v>1</v>
      </c>
      <c r="AE75" s="402">
        <f>IF(AND($L$74&lt;&gt;AE66,$L$74&lt;AE67),1,0)</f>
        <v>1</v>
      </c>
      <c r="AJ75" s="407">
        <f>IF(K3=1,L74/B12,IF(K3=2,L74/C12,IF(K3=3,L74/D12,IF(K3=4,L74/E12,IF(K3=5,L74/F12,IF(K3=6,L74/G12,IF(K3=7,L74/H12,IF(K3=8,L74/I12,IF(K3=9,L74/J12)))))))))</f>
        <v>0</v>
      </c>
    </row>
    <row r="76" spans="1:37" x14ac:dyDescent="0.2">
      <c r="A76" s="362"/>
      <c r="B76" s="346"/>
      <c r="C76" s="346"/>
      <c r="D76" s="346"/>
      <c r="E76" s="346"/>
      <c r="F76" s="346"/>
      <c r="G76" s="346"/>
      <c r="H76" s="346"/>
      <c r="I76" s="346"/>
      <c r="J76" s="346"/>
      <c r="K76" s="392" t="s">
        <v>398</v>
      </c>
      <c r="L76" s="505" t="str">
        <f>IF((Q17+Q18+Q19+R17+R18+R19+S17+S18+S19+T17+T18+T19+U17+U18+U19+V17+V18+V19+W17+W18+W19+X17+X18+X19)&gt;0,"YES","NO")</f>
        <v>NO</v>
      </c>
      <c r="M76" s="42"/>
      <c r="N76" s="42"/>
      <c r="O76" s="42"/>
      <c r="P76" s="398">
        <v>1.5</v>
      </c>
      <c r="Q76" s="402">
        <f>IF(AND($L$74&gt;=Q67,$L$74&lt;Q68),1,0)</f>
        <v>0</v>
      </c>
      <c r="R76" s="394"/>
      <c r="S76" s="402">
        <f>IF(AND($L$74&gt;=S67,$L$74&lt;S68),1,0)</f>
        <v>0</v>
      </c>
      <c r="T76" s="394"/>
      <c r="U76" s="402">
        <f>IF(AND($L$74&gt;=U67,$L$74&lt;U68),1,0)</f>
        <v>0</v>
      </c>
      <c r="V76" s="394"/>
      <c r="W76" s="402">
        <f>IF(AND($L$74&gt;=W67,$L$74&lt;W68),1,0)</f>
        <v>0</v>
      </c>
      <c r="X76" s="394"/>
      <c r="Y76" s="402">
        <f>IF(AND($L$74&gt;=Y67,$L$74&lt;Y68),1,0)</f>
        <v>0</v>
      </c>
      <c r="Z76" s="394"/>
      <c r="AA76" s="402">
        <f>IF(AND($L$74&gt;=AA67,$L$74&lt;AA68),1,0)</f>
        <v>0</v>
      </c>
      <c r="AB76" s="394"/>
      <c r="AC76" s="402">
        <f>IF(AND($L$74&gt;=AC67,$L$74&lt;AC68),1,0)</f>
        <v>0</v>
      </c>
      <c r="AD76" s="394"/>
      <c r="AE76" s="402">
        <f>IF(AND($L$74&gt;=AE67,$L$74&lt;AE68),1,0)</f>
        <v>0</v>
      </c>
    </row>
    <row r="77" spans="1:37" x14ac:dyDescent="0.2">
      <c r="A77" s="400" t="s">
        <v>400</v>
      </c>
      <c r="B77" s="346"/>
      <c r="C77" s="346"/>
      <c r="D77" s="346"/>
      <c r="E77" s="346"/>
      <c r="F77" s="346"/>
      <c r="G77" s="346"/>
      <c r="H77" s="346"/>
      <c r="I77" s="346"/>
      <c r="J77" s="346"/>
      <c r="K77" s="346"/>
      <c r="L77" s="84"/>
      <c r="M77" s="42"/>
      <c r="N77" s="42"/>
      <c r="O77" s="42"/>
      <c r="P77" s="399">
        <v>2.5</v>
      </c>
      <c r="Q77" s="402">
        <f>IF(AND($L$74&gt;=Q69,$L$74&lt;Q70),1,0)</f>
        <v>0</v>
      </c>
      <c r="R77" s="42"/>
      <c r="S77" s="402">
        <f>IF(AND($L$74&gt;=S69,$L$74&lt;S70),1,0)</f>
        <v>0</v>
      </c>
      <c r="T77" s="42"/>
      <c r="U77" s="402">
        <f>IF(AND($L$74&gt;=U69,$L$74&lt;U70),1,0)</f>
        <v>0</v>
      </c>
      <c r="V77" s="42"/>
      <c r="W77" s="402">
        <f>IF(AND($L$74&gt;=W69,$L$74&lt;W70),1,0)</f>
        <v>0</v>
      </c>
      <c r="X77" s="42"/>
      <c r="Y77" s="402">
        <f>IF(AND($L$74&gt;=Y69,$L$74&lt;Y70),1,0)</f>
        <v>0</v>
      </c>
      <c r="Z77" s="42"/>
      <c r="AA77" s="402">
        <f>IF(AND($L$74&gt;=AA69,$L$74&lt;AA70),1,0)</f>
        <v>0</v>
      </c>
      <c r="AB77" s="42"/>
      <c r="AC77" s="402">
        <f>IF(AND($L$74&gt;=AC69,$L$74&lt;AC70),1,0)</f>
        <v>0</v>
      </c>
      <c r="AD77" s="42"/>
      <c r="AE77" s="402">
        <f>IF(AND($L$74&gt;=AE69,$L$74&lt;AE70),1,0)</f>
        <v>0</v>
      </c>
      <c r="AF77" s="397"/>
      <c r="AG77" s="397"/>
    </row>
    <row r="78" spans="1:37" x14ac:dyDescent="0.2">
      <c r="A78" s="83"/>
      <c r="B78" s="412"/>
      <c r="C78" s="413"/>
      <c r="D78" s="413"/>
      <c r="E78" s="413"/>
      <c r="F78" s="413"/>
      <c r="G78" s="81"/>
      <c r="H78" s="81"/>
      <c r="I78" s="81"/>
      <c r="J78" s="415"/>
      <c r="K78" s="413"/>
      <c r="L78" s="84"/>
      <c r="M78" s="42"/>
      <c r="N78" s="42"/>
      <c r="O78" s="42"/>
      <c r="P78" s="399">
        <v>3</v>
      </c>
      <c r="Q78" s="402">
        <f>IF(AND($L$74&gt;=Q70,$L$74&lt;Q71),1,0)</f>
        <v>0</v>
      </c>
      <c r="R78" s="42"/>
      <c r="S78" s="402">
        <f>IF(AND($L$74&gt;=S70,$L$74&lt;S71),1,0)</f>
        <v>0</v>
      </c>
      <c r="T78" s="42"/>
      <c r="U78" s="402">
        <f>IF(AND($L$74&gt;=U70,$L$74&lt;U71),1,0)</f>
        <v>0</v>
      </c>
      <c r="V78" s="42"/>
      <c r="W78" s="402">
        <f>IF(AND($L$74&gt;=W70,$L$74&lt;W71),1,0)</f>
        <v>0</v>
      </c>
      <c r="X78" s="42"/>
      <c r="Y78" s="402">
        <f>IF(AND($L$74&gt;=Y70,$L$74&lt;Y71),1,0)</f>
        <v>0</v>
      </c>
      <c r="Z78" s="42"/>
      <c r="AA78" s="402">
        <f>IF(AND($L$74&gt;=AA70,$L$74&lt;AA71),1,0)</f>
        <v>0</v>
      </c>
      <c r="AB78" s="42"/>
      <c r="AC78" s="402">
        <f>IF(AND($L$74&gt;=AC70,$L$74&lt;AC71),1,0)</f>
        <v>0</v>
      </c>
      <c r="AD78" s="42"/>
      <c r="AE78" s="402">
        <f>IF(AND($L$74&gt;=AE70,$L$74&lt;AE71),1,0)</f>
        <v>0</v>
      </c>
      <c r="AF78" s="42"/>
      <c r="AG78" s="42"/>
    </row>
    <row r="79" spans="1:37" x14ac:dyDescent="0.2">
      <c r="A79" s="89" t="s">
        <v>46</v>
      </c>
      <c r="B79" s="414"/>
      <c r="C79" s="414"/>
      <c r="D79" s="414"/>
      <c r="E79" s="414"/>
      <c r="F79" s="414"/>
      <c r="G79" s="81"/>
      <c r="H79" s="89" t="s">
        <v>47</v>
      </c>
      <c r="I79" s="89"/>
      <c r="J79" s="414"/>
      <c r="K79" s="414"/>
      <c r="L79" s="84"/>
      <c r="M79" s="42"/>
      <c r="N79" s="42"/>
      <c r="O79" s="42"/>
      <c r="P79" s="399">
        <v>4</v>
      </c>
      <c r="Q79" s="402">
        <f>IF($L$74&gt;=Q71,1,0)</f>
        <v>0</v>
      </c>
      <c r="S79" s="402">
        <f>IF($L$74&gt;=S71,1,0)</f>
        <v>0</v>
      </c>
      <c r="U79" s="402">
        <f>IF($L$74&gt;=U71,1,0)</f>
        <v>0</v>
      </c>
      <c r="W79" s="402">
        <f>IF($L$74&gt;=W71,1,0)</f>
        <v>0</v>
      </c>
      <c r="X79" s="42"/>
      <c r="Y79" s="402">
        <f>IF($L$74&gt;=Y71,1,0)</f>
        <v>0</v>
      </c>
      <c r="Z79" s="42"/>
      <c r="AA79" s="402">
        <f>IF($L$74&gt;=AA71,1,0)</f>
        <v>0</v>
      </c>
      <c r="AB79" s="42"/>
      <c r="AC79" s="402">
        <f>IF($L$74&gt;=AC71,1,0)</f>
        <v>0</v>
      </c>
      <c r="AD79" s="42"/>
      <c r="AE79" s="402">
        <f>IF($L$74&gt;=AE71,1,0)</f>
        <v>0</v>
      </c>
      <c r="AF79" s="42"/>
      <c r="AG79" s="42"/>
    </row>
    <row r="80" spans="1:37" x14ac:dyDescent="0.2">
      <c r="A80" s="81"/>
      <c r="B80" s="76"/>
      <c r="C80" s="76"/>
      <c r="D80" s="79"/>
      <c r="E80" s="79"/>
      <c r="F80" s="76"/>
      <c r="G80" s="81"/>
      <c r="H80" s="81"/>
      <c r="I80" s="81"/>
      <c r="J80" s="76"/>
      <c r="K80" s="79"/>
      <c r="L80" s="84"/>
      <c r="M80" s="42"/>
      <c r="N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</row>
    <row r="81" spans="1:33" x14ac:dyDescent="0.2">
      <c r="A81" s="81"/>
      <c r="B81" s="416"/>
      <c r="C81" s="413"/>
      <c r="D81" s="413"/>
      <c r="E81" s="413"/>
      <c r="F81" s="81"/>
      <c r="G81" s="500"/>
      <c r="H81" s="504"/>
      <c r="I81" s="504"/>
      <c r="J81" s="504"/>
      <c r="K81" s="504"/>
      <c r="L81" s="84"/>
      <c r="M81" s="42"/>
      <c r="N81" s="42"/>
      <c r="O81" s="42"/>
      <c r="P81" s="398">
        <v>1</v>
      </c>
      <c r="Q81" s="184">
        <f>IF(((Q75+$Q$74)&gt;1),1,0)</f>
        <v>1</v>
      </c>
      <c r="R81" s="42"/>
      <c r="S81" s="184">
        <f>IF(((S75+$S$74)&gt;1),1,0)</f>
        <v>0</v>
      </c>
      <c r="T81" s="42"/>
      <c r="U81" s="184">
        <f>IF(((U75+$U$74)&gt;1),1,0)</f>
        <v>0</v>
      </c>
      <c r="V81" s="42"/>
      <c r="W81" s="184">
        <f>IF(((W75+$W$74)&gt;1),1,0)</f>
        <v>0</v>
      </c>
      <c r="X81" s="42"/>
      <c r="Y81" s="184">
        <f>IF(((Y75+$Y$74)&gt;1),1,0)</f>
        <v>0</v>
      </c>
      <c r="Z81" s="42"/>
      <c r="AA81" s="184">
        <f>IF(((AA75+$AA$74)&gt;1),1,0)</f>
        <v>0</v>
      </c>
      <c r="AB81" s="42"/>
      <c r="AC81" s="184">
        <f>IF(((AC75+$AC$74)&gt;1),1,0)</f>
        <v>0</v>
      </c>
      <c r="AD81" s="42"/>
      <c r="AE81" s="184">
        <f>IF(((AE75+$AE$74)&gt;1),1,0)</f>
        <v>0</v>
      </c>
      <c r="AF81" s="42"/>
      <c r="AG81" s="42"/>
    </row>
    <row r="82" spans="1:33" x14ac:dyDescent="0.2">
      <c r="A82" s="89" t="s">
        <v>0</v>
      </c>
      <c r="B82" s="414"/>
      <c r="C82" s="414"/>
      <c r="D82" s="414"/>
      <c r="E82" s="414"/>
      <c r="F82" s="344" t="s">
        <v>47</v>
      </c>
      <c r="G82" s="414"/>
      <c r="H82" s="414"/>
      <c r="I82" s="414"/>
      <c r="J82" s="414"/>
      <c r="K82" s="414"/>
      <c r="L82" s="84"/>
      <c r="M82" s="42"/>
      <c r="N82" s="42"/>
      <c r="O82" s="42"/>
      <c r="P82" s="398">
        <v>1.5</v>
      </c>
      <c r="Q82" s="184">
        <f>IF(((Q76+$Q$74)&gt;1),1,0)</f>
        <v>0</v>
      </c>
      <c r="S82" s="184">
        <f>IF(((S76+$S$74)&gt;1),1,0)</f>
        <v>0</v>
      </c>
      <c r="U82" s="184">
        <f>IF(((U76+$U$74)&gt;1),1,0)</f>
        <v>0</v>
      </c>
      <c r="W82" s="184">
        <f>IF(((W76+$W$74)&gt;1),1,0)</f>
        <v>0</v>
      </c>
      <c r="Y82" s="184">
        <f>IF(((Y76+$Y$74)&gt;1),1,0)</f>
        <v>0</v>
      </c>
      <c r="AA82" s="184">
        <f>IF(((AA76+$AA$74)&gt;1),1,0)</f>
        <v>0</v>
      </c>
      <c r="AC82" s="184">
        <f>IF(((AC76+$AC$74)&gt;1),1,0)</f>
        <v>0</v>
      </c>
      <c r="AE82" s="184">
        <f>IF(((AE76+$AE$74)&gt;1),1,0)</f>
        <v>0</v>
      </c>
      <c r="AF82" s="42"/>
      <c r="AG82" s="42"/>
    </row>
    <row r="83" spans="1:33" ht="12.75" customHeight="1" x14ac:dyDescent="0.2">
      <c r="P83" s="398">
        <v>2</v>
      </c>
      <c r="Q83" s="184" t="e">
        <f>IF(((#REF!+$Q$74)&gt;1),1,0)</f>
        <v>#REF!</v>
      </c>
      <c r="S83" s="184" t="e">
        <f>IF(((#REF!+$S$74)&gt;1),1,0)</f>
        <v>#REF!</v>
      </c>
      <c r="U83" s="184" t="e">
        <f>IF(((#REF!+$U$74)&gt;1),1,0)</f>
        <v>#REF!</v>
      </c>
      <c r="W83" s="184" t="e">
        <f>IF(((#REF!+$W$74)&gt;1),1,0)</f>
        <v>#REF!</v>
      </c>
      <c r="Y83" s="184" t="e">
        <f>IF(((#REF!+$Y$74)&gt;1),1,0)</f>
        <v>#REF!</v>
      </c>
      <c r="AA83" s="184" t="e">
        <f>IF(((#REF!+$AA$74)&gt;1),1,0)</f>
        <v>#REF!</v>
      </c>
      <c r="AC83" s="184" t="e">
        <f>IF(((#REF!+$AC$74)&gt;1),1,0)</f>
        <v>#REF!</v>
      </c>
      <c r="AE83" s="184" t="e">
        <f>IF(((#REF!+$AE$74)&gt;1),1,0)</f>
        <v>#REF!</v>
      </c>
    </row>
    <row r="84" spans="1:33" ht="12.75" customHeight="1" x14ac:dyDescent="0.2">
      <c r="P84" s="399">
        <v>2.5</v>
      </c>
      <c r="Q84" s="184">
        <f t="shared" ref="Q84:Q86" si="8">IF(((Q77+$Q$74)&gt;1),1,0)</f>
        <v>0</v>
      </c>
      <c r="S84" s="184">
        <f t="shared" ref="S84:S86" si="9">IF(((S77+$S$74)&gt;1),1,0)</f>
        <v>0</v>
      </c>
      <c r="U84" s="184">
        <f t="shared" ref="U84:U86" si="10">IF(((U77+$U$74)&gt;1),1,0)</f>
        <v>0</v>
      </c>
      <c r="W84" s="184">
        <f t="shared" ref="W84:W86" si="11">IF(((W77+$W$74)&gt;1),1,0)</f>
        <v>0</v>
      </c>
      <c r="Y84" s="184">
        <f t="shared" ref="Y84:Y86" si="12">IF(((Y77+$Y$74)&gt;1),1,0)</f>
        <v>0</v>
      </c>
      <c r="AA84" s="184">
        <f t="shared" ref="AA84:AA86" si="13">IF(((AA77+$AA$74)&gt;1),1,0)</f>
        <v>0</v>
      </c>
      <c r="AC84" s="184">
        <f t="shared" ref="AC84:AC86" si="14">IF(((AC77+$AC$74)&gt;1),1,0)</f>
        <v>0</v>
      </c>
      <c r="AE84" s="184">
        <f t="shared" ref="AE84:AE86" si="15">IF(((AE77+$AE$74)&gt;1),1,0)</f>
        <v>0</v>
      </c>
    </row>
    <row r="85" spans="1:33" ht="12.75" customHeight="1" x14ac:dyDescent="0.2">
      <c r="P85" s="399">
        <v>3</v>
      </c>
      <c r="Q85" s="184">
        <f t="shared" si="8"/>
        <v>0</v>
      </c>
      <c r="S85" s="184">
        <f t="shared" si="9"/>
        <v>0</v>
      </c>
      <c r="U85" s="184">
        <f t="shared" si="10"/>
        <v>0</v>
      </c>
      <c r="W85" s="184">
        <f t="shared" si="11"/>
        <v>0</v>
      </c>
      <c r="Y85" s="184">
        <f t="shared" si="12"/>
        <v>0</v>
      </c>
      <c r="AA85" s="184">
        <f t="shared" si="13"/>
        <v>0</v>
      </c>
      <c r="AC85" s="184">
        <f t="shared" si="14"/>
        <v>0</v>
      </c>
      <c r="AE85" s="184">
        <f t="shared" si="15"/>
        <v>0</v>
      </c>
    </row>
    <row r="86" spans="1:33" ht="12.75" customHeight="1" x14ac:dyDescent="0.2">
      <c r="P86" s="399">
        <v>4</v>
      </c>
      <c r="Q86" s="184">
        <f t="shared" si="8"/>
        <v>0</v>
      </c>
      <c r="S86" s="184">
        <f t="shared" si="9"/>
        <v>0</v>
      </c>
      <c r="U86" s="184">
        <f t="shared" si="10"/>
        <v>0</v>
      </c>
      <c r="W86" s="184">
        <f t="shared" si="11"/>
        <v>0</v>
      </c>
      <c r="Y86" s="184">
        <f t="shared" si="12"/>
        <v>0</v>
      </c>
      <c r="AA86" s="184">
        <f t="shared" si="13"/>
        <v>0</v>
      </c>
      <c r="AC86" s="184">
        <f t="shared" si="14"/>
        <v>0</v>
      </c>
      <c r="AE86" s="184">
        <f t="shared" si="15"/>
        <v>0</v>
      </c>
    </row>
  </sheetData>
  <sheetProtection sheet="1" objects="1" scenarios="1"/>
  <mergeCells count="92">
    <mergeCell ref="Y70:Z70"/>
    <mergeCell ref="Y71:Z71"/>
    <mergeCell ref="AA67:AB67"/>
    <mergeCell ref="AA68:AB68"/>
    <mergeCell ref="AA69:AB69"/>
    <mergeCell ref="AA70:AB70"/>
    <mergeCell ref="AA71:AB71"/>
    <mergeCell ref="Y67:Z67"/>
    <mergeCell ref="Y68:Z68"/>
    <mergeCell ref="Y69:Z69"/>
    <mergeCell ref="W71:X71"/>
    <mergeCell ref="U68:V68"/>
    <mergeCell ref="U69:V69"/>
    <mergeCell ref="U70:V70"/>
    <mergeCell ref="U71:V71"/>
    <mergeCell ref="U67:V67"/>
    <mergeCell ref="W67:X67"/>
    <mergeCell ref="W68:X68"/>
    <mergeCell ref="W69:X69"/>
    <mergeCell ref="W70:X70"/>
    <mergeCell ref="Q71:R71"/>
    <mergeCell ref="S71:T71"/>
    <mergeCell ref="Q67:R67"/>
    <mergeCell ref="Q68:R68"/>
    <mergeCell ref="Q69:R69"/>
    <mergeCell ref="Q70:R70"/>
    <mergeCell ref="S67:T67"/>
    <mergeCell ref="S68:T68"/>
    <mergeCell ref="S69:T69"/>
    <mergeCell ref="S70:T70"/>
    <mergeCell ref="B3:E3"/>
    <mergeCell ref="B4:E4"/>
    <mergeCell ref="B5:E5"/>
    <mergeCell ref="A16:B16"/>
    <mergeCell ref="G16:H16"/>
    <mergeCell ref="B17:E17"/>
    <mergeCell ref="A20:C20"/>
    <mergeCell ref="G20:J20"/>
    <mergeCell ref="A35:B35"/>
    <mergeCell ref="G35:I35"/>
    <mergeCell ref="I17:L17"/>
    <mergeCell ref="A36:B36"/>
    <mergeCell ref="A41:B41"/>
    <mergeCell ref="G41:H41"/>
    <mergeCell ref="B42:E42"/>
    <mergeCell ref="G36:I36"/>
    <mergeCell ref="I42:L42"/>
    <mergeCell ref="A45:C45"/>
    <mergeCell ref="G45:J45"/>
    <mergeCell ref="A60:B60"/>
    <mergeCell ref="G60:I60"/>
    <mergeCell ref="B78:F79"/>
    <mergeCell ref="J78:K79"/>
    <mergeCell ref="B81:E82"/>
    <mergeCell ref="G81:K82"/>
    <mergeCell ref="A61:B61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G61:I61"/>
    <mergeCell ref="AA66:AB66"/>
    <mergeCell ref="Q65:R65"/>
    <mergeCell ref="S65:T65"/>
    <mergeCell ref="U65:V65"/>
    <mergeCell ref="W65:X65"/>
    <mergeCell ref="Y65:Z65"/>
    <mergeCell ref="AA65:AB65"/>
    <mergeCell ref="Q66:R66"/>
    <mergeCell ref="S66:T66"/>
    <mergeCell ref="U66:V66"/>
    <mergeCell ref="W66:X66"/>
    <mergeCell ref="Y66:Z66"/>
    <mergeCell ref="AC71:AD71"/>
    <mergeCell ref="AC65:AD65"/>
    <mergeCell ref="AE65:AF65"/>
    <mergeCell ref="AE66:AF66"/>
    <mergeCell ref="AE67:AF67"/>
    <mergeCell ref="AE68:AF68"/>
    <mergeCell ref="AE69:AF69"/>
    <mergeCell ref="AE70:AF70"/>
    <mergeCell ref="AE71:AF71"/>
    <mergeCell ref="AC66:AD66"/>
    <mergeCell ref="AC67:AD67"/>
    <mergeCell ref="AC68:AD68"/>
    <mergeCell ref="AC69:AD69"/>
    <mergeCell ref="AC70:AD70"/>
  </mergeCells>
  <conditionalFormatting sqref="L76">
    <cfRule type="expression" dxfId="23" priority="68">
      <formula>$L$76="Seek Approval"</formula>
    </cfRule>
    <cfRule type="expression" dxfId="22" priority="69">
      <formula>$L$76="YES"</formula>
    </cfRule>
  </conditionalFormatting>
  <conditionalFormatting sqref="B11:B13">
    <cfRule type="expression" dxfId="21" priority="65">
      <formula>$Q$19&gt;0</formula>
    </cfRule>
  </conditionalFormatting>
  <conditionalFormatting sqref="C11:C13">
    <cfRule type="expression" dxfId="20" priority="62">
      <formula>$R$19&gt;0</formula>
    </cfRule>
  </conditionalFormatting>
  <conditionalFormatting sqref="D11:D13">
    <cfRule type="expression" dxfId="19" priority="59">
      <formula>$S$19&gt;0</formula>
    </cfRule>
  </conditionalFormatting>
  <conditionalFormatting sqref="E11:E13">
    <cfRule type="expression" dxfId="18" priority="56">
      <formula>$T$19&gt;0</formula>
    </cfRule>
  </conditionalFormatting>
  <conditionalFormatting sqref="F11:F13">
    <cfRule type="expression" dxfId="17" priority="53">
      <formula>$U$19&gt;0</formula>
    </cfRule>
  </conditionalFormatting>
  <conditionalFormatting sqref="G11:G13">
    <cfRule type="expression" dxfId="16" priority="50">
      <formula>$V$19&gt;0</formula>
    </cfRule>
  </conditionalFormatting>
  <conditionalFormatting sqref="H11:H13 I12:J12">
    <cfRule type="expression" dxfId="15" priority="47">
      <formula>$W$19&gt;0</formula>
    </cfRule>
  </conditionalFormatting>
  <conditionalFormatting sqref="J11 J13">
    <cfRule type="expression" dxfId="14" priority="44">
      <formula>$X$19&gt;0</formula>
    </cfRule>
  </conditionalFormatting>
  <conditionalFormatting sqref="I11 I13">
    <cfRule type="expression" dxfId="13" priority="41">
      <formula>$X$19&gt;0</formula>
    </cfRule>
  </conditionalFormatting>
  <conditionalFormatting sqref="Q81:AE86 Q75:AE79">
    <cfRule type="cellIs" dxfId="12" priority="40" operator="greaterThan">
      <formula>0</formula>
    </cfRule>
  </conditionalFormatting>
  <conditionalFormatting sqref="R74:AE74">
    <cfRule type="cellIs" dxfId="11" priority="39" operator="greaterThan">
      <formula>0</formula>
    </cfRule>
  </conditionalFormatting>
  <conditionalFormatting sqref="Q74">
    <cfRule type="cellIs" dxfId="10" priority="38" operator="greaterThan">
      <formula>0</formula>
    </cfRule>
  </conditionalFormatting>
  <conditionalFormatting sqref="Q74:AE86">
    <cfRule type="cellIs" dxfId="9" priority="37" operator="greaterThan">
      <formula>0</formula>
    </cfRule>
  </conditionalFormatting>
  <dataValidations count="5">
    <dataValidation type="list" allowBlank="1" showErrorMessage="1" sqref="D19" xr:uid="{00000000-0002-0000-0000-000001000000}">
      <formula1>O22:O25</formula1>
    </dataValidation>
    <dataValidation type="list" allowBlank="1" showErrorMessage="1" sqref="K19" xr:uid="{00000000-0002-0000-0000-000002000000}">
      <formula1>O22:O25</formula1>
    </dataValidation>
    <dataValidation type="list" allowBlank="1" showErrorMessage="1" sqref="D44" xr:uid="{00000000-0002-0000-0000-000003000000}">
      <formula1>O22:O25</formula1>
    </dataValidation>
    <dataValidation type="list" allowBlank="1" showErrorMessage="1" sqref="K44" xr:uid="{00000000-0002-0000-0000-000004000000}">
      <formula1>O22:O25</formula1>
    </dataValidation>
    <dataValidation type="list" allowBlank="1" showErrorMessage="1" sqref="K3" xr:uid="{00000000-0002-0000-0000-000000000000}">
      <formula1>$O$3:$V$3</formula1>
    </dataValidation>
  </dataValidations>
  <printOptions horizontalCentered="1"/>
  <pageMargins left="0.25" right="0.25" top="0.75" bottom="0.75" header="0.3" footer="0.3"/>
  <pageSetup scale="6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L54"/>
  <sheetViews>
    <sheetView view="pageBreakPreview" zoomScaleNormal="100" zoomScaleSheetLayoutView="100" workbookViewId="0"/>
  </sheetViews>
  <sheetFormatPr defaultColWidth="8.7109375" defaultRowHeight="12.75" customHeight="1" x14ac:dyDescent="0.2"/>
  <cols>
    <col min="1" max="1" width="12.7109375" customWidth="1"/>
    <col min="3" max="3" width="43.28515625" customWidth="1"/>
    <col min="4" max="4" width="14.140625" customWidth="1"/>
    <col min="5" max="5" width="9.140625" hidden="1" customWidth="1"/>
    <col min="6" max="6" width="11.42578125" style="223" customWidth="1"/>
    <col min="7" max="7" width="4.42578125" customWidth="1"/>
    <col min="8" max="8" width="9.140625" hidden="1" customWidth="1"/>
    <col min="9" max="9" width="6.5703125" hidden="1" customWidth="1"/>
    <col min="10" max="10" width="1.5703125" style="75" customWidth="1"/>
    <col min="11" max="11" width="9.140625" hidden="1" customWidth="1"/>
    <col min="12" max="12" width="8.7109375" hidden="1" customWidth="1"/>
  </cols>
  <sheetData>
    <row r="1" spans="1:12" ht="15.75" customHeight="1" x14ac:dyDescent="0.25">
      <c r="A1" s="167" t="s">
        <v>255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12" x14ac:dyDescent="0.2">
      <c r="A2" s="170"/>
      <c r="B2" s="170"/>
      <c r="C2" s="170"/>
      <c r="D2" s="170"/>
      <c r="E2" s="170"/>
      <c r="F2" s="170"/>
      <c r="G2" s="168"/>
      <c r="H2" s="168"/>
      <c r="I2" s="168"/>
      <c r="J2" s="168"/>
      <c r="K2" s="169"/>
    </row>
    <row r="3" spans="1:12" x14ac:dyDescent="0.2">
      <c r="A3" s="171" t="s">
        <v>256</v>
      </c>
      <c r="B3" s="172"/>
      <c r="C3" s="172"/>
      <c r="D3" s="172"/>
      <c r="E3" s="173"/>
      <c r="F3" s="174">
        <f>income!L74</f>
        <v>0</v>
      </c>
      <c r="G3" s="175"/>
      <c r="H3" s="168"/>
      <c r="I3" s="168"/>
      <c r="J3" s="168"/>
      <c r="K3" s="169"/>
    </row>
    <row r="4" spans="1:12" x14ac:dyDescent="0.2">
      <c r="A4" s="176" t="s">
        <v>257</v>
      </c>
      <c r="B4" s="177"/>
      <c r="C4" s="177"/>
      <c r="D4" s="177"/>
      <c r="E4" s="177"/>
      <c r="F4" s="177"/>
      <c r="G4" s="168"/>
      <c r="H4" s="168"/>
      <c r="I4" s="168"/>
      <c r="J4" s="168"/>
      <c r="K4" s="169"/>
    </row>
    <row r="5" spans="1:12" ht="6.75" customHeight="1" x14ac:dyDescent="0.2">
      <c r="A5" s="178"/>
      <c r="B5" s="168"/>
      <c r="C5" s="168"/>
      <c r="D5" s="170"/>
      <c r="E5" s="168"/>
      <c r="F5" s="168"/>
      <c r="G5" s="168"/>
      <c r="H5" s="168"/>
      <c r="I5" s="168"/>
      <c r="J5" s="168"/>
      <c r="K5" s="169"/>
    </row>
    <row r="6" spans="1:12" x14ac:dyDescent="0.2">
      <c r="A6" s="179" t="s">
        <v>258</v>
      </c>
      <c r="B6" s="168"/>
      <c r="C6" s="180"/>
      <c r="D6" s="181" t="s">
        <v>259</v>
      </c>
      <c r="E6" s="182">
        <f>IF((H6="YES"),1,0)</f>
        <v>0</v>
      </c>
      <c r="F6" s="168"/>
      <c r="G6" s="168"/>
      <c r="H6" s="168" t="str">
        <f>UPPER(D6)</f>
        <v>NO</v>
      </c>
      <c r="I6" s="168"/>
      <c r="J6" s="168"/>
      <c r="K6" s="169" t="s">
        <v>260</v>
      </c>
    </row>
    <row r="7" spans="1:12" ht="7.5" customHeight="1" x14ac:dyDescent="0.2">
      <c r="A7" s="179"/>
      <c r="B7" s="168"/>
      <c r="C7" s="168"/>
      <c r="D7" s="183"/>
      <c r="E7" s="184"/>
      <c r="F7" s="168"/>
      <c r="G7" s="168"/>
      <c r="H7" s="168"/>
      <c r="I7" s="168"/>
      <c r="J7" s="168"/>
      <c r="K7" s="169" t="s">
        <v>259</v>
      </c>
    </row>
    <row r="8" spans="1:12" x14ac:dyDescent="0.2">
      <c r="A8" s="179" t="s">
        <v>261</v>
      </c>
      <c r="B8" s="168"/>
      <c r="C8" s="180"/>
      <c r="D8" s="181" t="s">
        <v>259</v>
      </c>
      <c r="E8" s="182">
        <f>IF((H8="YES"),1,0)</f>
        <v>0</v>
      </c>
      <c r="F8" s="168"/>
      <c r="G8" s="168"/>
      <c r="H8" s="168" t="str">
        <f>UPPER(D8)</f>
        <v>NO</v>
      </c>
      <c r="I8" s="168"/>
      <c r="J8" s="168"/>
    </row>
    <row r="9" spans="1:12" x14ac:dyDescent="0.2">
      <c r="A9" s="179"/>
      <c r="B9" s="168"/>
      <c r="C9" s="168"/>
      <c r="D9" s="185"/>
      <c r="E9" s="184"/>
      <c r="F9" s="168"/>
      <c r="G9" s="168"/>
      <c r="H9" s="168"/>
      <c r="I9" s="168"/>
      <c r="J9" s="168"/>
      <c r="K9" s="169"/>
    </row>
    <row r="10" spans="1:12" x14ac:dyDescent="0.2">
      <c r="A10" s="179" t="s">
        <v>262</v>
      </c>
      <c r="B10" s="168"/>
      <c r="C10" s="168"/>
      <c r="D10" s="170"/>
      <c r="E10" s="184"/>
      <c r="F10" s="168"/>
      <c r="G10" s="168"/>
      <c r="H10" s="168"/>
      <c r="I10" s="168"/>
      <c r="J10" s="168"/>
      <c r="K10" s="169"/>
    </row>
    <row r="11" spans="1:12" x14ac:dyDescent="0.2">
      <c r="A11" s="168"/>
      <c r="B11" s="179" t="s">
        <v>263</v>
      </c>
      <c r="C11" s="180"/>
      <c r="D11" s="181" t="s">
        <v>259</v>
      </c>
      <c r="E11" s="182">
        <f>IF((H11="YES"),1,0)</f>
        <v>0</v>
      </c>
      <c r="F11" s="186"/>
      <c r="G11" s="168"/>
      <c r="H11" s="168" t="str">
        <f>UPPER(D11)</f>
        <v>NO</v>
      </c>
      <c r="I11" s="168"/>
      <c r="J11" s="168"/>
      <c r="K11" s="169"/>
      <c r="L11" s="169">
        <f>IF(($E$6+$E$8)&gt;0,0,1)</f>
        <v>1</v>
      </c>
    </row>
    <row r="12" spans="1:12" x14ac:dyDescent="0.2">
      <c r="A12" s="168"/>
      <c r="B12" s="179"/>
      <c r="C12" s="168"/>
      <c r="D12" s="183"/>
      <c r="E12" s="184"/>
      <c r="F12" s="186"/>
      <c r="G12" s="168"/>
      <c r="H12" s="168"/>
      <c r="I12" s="168"/>
      <c r="J12" s="168"/>
      <c r="K12" s="169"/>
      <c r="L12" s="169"/>
    </row>
    <row r="13" spans="1:12" hidden="1" x14ac:dyDescent="0.2">
      <c r="A13" s="187"/>
      <c r="B13" s="188" t="s">
        <v>264</v>
      </c>
      <c r="C13" s="189"/>
      <c r="D13" s="190"/>
      <c r="E13" s="191">
        <f>IF((H13="YES"),1,0)</f>
        <v>0</v>
      </c>
      <c r="F13" s="187"/>
      <c r="G13" s="187"/>
      <c r="H13" s="187" t="str">
        <f>UPPER(D13)</f>
        <v/>
      </c>
      <c r="I13" s="187"/>
      <c r="J13" s="168"/>
      <c r="K13" s="169"/>
    </row>
    <row r="14" spans="1:12" x14ac:dyDescent="0.2">
      <c r="A14" s="171" t="s">
        <v>265</v>
      </c>
      <c r="B14" s="172"/>
      <c r="C14" s="172"/>
      <c r="D14" s="172"/>
      <c r="E14" s="172"/>
      <c r="F14" s="192"/>
      <c r="G14" s="193"/>
      <c r="H14" s="194"/>
      <c r="I14" s="193"/>
      <c r="J14" s="175"/>
      <c r="K14" s="169"/>
    </row>
    <row r="15" spans="1:12" x14ac:dyDescent="0.2">
      <c r="A15" s="195"/>
      <c r="B15" s="196"/>
      <c r="C15" s="197"/>
      <c r="D15" s="198" t="s">
        <v>266</v>
      </c>
      <c r="E15" s="199"/>
      <c r="F15" s="200" t="str">
        <f>IF(K18=0,"YES","NO")</f>
        <v>YES</v>
      </c>
      <c r="G15" s="201"/>
      <c r="H15" s="202"/>
      <c r="I15" s="202"/>
      <c r="J15" s="168"/>
      <c r="K15" s="169">
        <f>IF(E6&gt;0,1,0)</f>
        <v>0</v>
      </c>
    </row>
    <row r="16" spans="1:12" x14ac:dyDescent="0.2">
      <c r="A16" s="168"/>
      <c r="B16" s="203"/>
      <c r="C16" s="177"/>
      <c r="D16" s="204" t="s">
        <v>267</v>
      </c>
      <c r="E16" s="189"/>
      <c r="F16" s="205">
        <v>0</v>
      </c>
      <c r="G16" s="175"/>
      <c r="H16" s="169"/>
      <c r="I16" s="169"/>
      <c r="J16" s="168"/>
      <c r="K16" s="169">
        <f>IF(E8&gt;0,1,0)</f>
        <v>0</v>
      </c>
    </row>
    <row r="17" spans="1:11" x14ac:dyDescent="0.2">
      <c r="A17" s="168"/>
      <c r="B17" s="168"/>
      <c r="C17" s="168"/>
      <c r="D17" s="206" t="s">
        <v>268</v>
      </c>
      <c r="E17" s="207"/>
      <c r="F17" s="174">
        <v>480</v>
      </c>
      <c r="G17" s="175"/>
      <c r="H17" s="169"/>
      <c r="I17" s="169"/>
      <c r="J17" s="168"/>
      <c r="K17" s="169">
        <f>IF(E11&gt;0,1,0)</f>
        <v>0</v>
      </c>
    </row>
    <row r="18" spans="1:11" x14ac:dyDescent="0.2">
      <c r="A18" s="168"/>
      <c r="B18" s="168"/>
      <c r="C18" s="168"/>
      <c r="D18" s="206" t="s">
        <v>269</v>
      </c>
      <c r="E18" s="207"/>
      <c r="F18" s="174">
        <f>F16*F17</f>
        <v>0</v>
      </c>
      <c r="G18" s="175"/>
      <c r="H18" s="169"/>
      <c r="I18" s="169"/>
      <c r="J18" s="168"/>
      <c r="K18" s="169">
        <f>SUM(K15:K17)</f>
        <v>0</v>
      </c>
    </row>
    <row r="19" spans="1:11" x14ac:dyDescent="0.2">
      <c r="A19" s="168"/>
      <c r="B19" s="208"/>
      <c r="C19" s="170"/>
      <c r="D19" s="209" t="s">
        <v>270</v>
      </c>
      <c r="E19" s="207"/>
      <c r="F19" s="210">
        <v>0</v>
      </c>
      <c r="G19" s="175"/>
      <c r="H19" s="169"/>
      <c r="I19" s="169"/>
      <c r="J19" s="168"/>
      <c r="K19" s="169"/>
    </row>
    <row r="20" spans="1:11" x14ac:dyDescent="0.2">
      <c r="A20" s="180"/>
      <c r="B20" s="211" t="s">
        <v>271</v>
      </c>
      <c r="C20" s="212"/>
      <c r="D20" s="212"/>
      <c r="E20" s="207"/>
      <c r="F20" s="213">
        <f>IF((F15=0),0,(F18+F19))</f>
        <v>0</v>
      </c>
      <c r="G20" s="175"/>
      <c r="H20" s="169"/>
      <c r="I20" s="169"/>
      <c r="J20" s="168"/>
      <c r="K20" s="169"/>
    </row>
    <row r="21" spans="1:11" x14ac:dyDescent="0.2">
      <c r="A21" s="170"/>
      <c r="B21" s="214"/>
      <c r="C21" s="214"/>
      <c r="D21" s="214"/>
      <c r="E21" s="214"/>
      <c r="F21" s="214"/>
      <c r="G21" s="170"/>
      <c r="H21" s="170"/>
      <c r="I21" s="170"/>
      <c r="J21" s="168"/>
      <c r="K21" s="169"/>
    </row>
    <row r="22" spans="1:11" x14ac:dyDescent="0.2">
      <c r="A22" s="171" t="s">
        <v>272</v>
      </c>
      <c r="B22" s="172"/>
      <c r="C22" s="172"/>
      <c r="D22" s="172"/>
      <c r="E22" s="172"/>
      <c r="F22" s="192"/>
      <c r="G22" s="193"/>
      <c r="H22" s="194"/>
      <c r="I22" s="193"/>
      <c r="J22" s="175"/>
      <c r="K22" s="169"/>
    </row>
    <row r="23" spans="1:11" x14ac:dyDescent="0.2">
      <c r="A23" s="195"/>
      <c r="B23" s="196"/>
      <c r="C23" s="197"/>
      <c r="D23" s="198" t="s">
        <v>266</v>
      </c>
      <c r="E23" s="215"/>
      <c r="F23" s="200" t="str">
        <f>IF(K25&gt;1, "YES", "NO")</f>
        <v>NO</v>
      </c>
      <c r="G23" s="201"/>
      <c r="H23" s="202"/>
      <c r="I23" s="202"/>
      <c r="J23" s="168"/>
      <c r="K23" s="169">
        <f>IF(E6+E8&gt;0,0,1)</f>
        <v>1</v>
      </c>
    </row>
    <row r="24" spans="1:11" x14ac:dyDescent="0.2">
      <c r="A24" s="168"/>
      <c r="B24" s="177"/>
      <c r="C24" s="177"/>
      <c r="D24" s="216" t="s">
        <v>273</v>
      </c>
      <c r="E24" s="207"/>
      <c r="F24" s="174">
        <f>F3*0.03</f>
        <v>0</v>
      </c>
      <c r="G24" s="175"/>
      <c r="H24" s="169"/>
      <c r="I24" s="169"/>
      <c r="J24" s="168"/>
      <c r="K24" s="169">
        <f>IF(E11=1,1,0)</f>
        <v>0</v>
      </c>
    </row>
    <row r="25" spans="1:11" x14ac:dyDescent="0.2">
      <c r="A25" s="168"/>
      <c r="B25" s="217"/>
      <c r="C25" s="168"/>
      <c r="D25" s="218" t="s">
        <v>274</v>
      </c>
      <c r="E25" s="207"/>
      <c r="F25" s="210">
        <v>0</v>
      </c>
      <c r="G25" s="175"/>
      <c r="H25" s="169"/>
      <c r="I25" s="169"/>
      <c r="J25" s="168"/>
      <c r="K25" s="169">
        <f>SUM(K23:K24)</f>
        <v>1</v>
      </c>
    </row>
    <row r="26" spans="1:11" x14ac:dyDescent="0.2">
      <c r="A26" s="168"/>
      <c r="B26" s="168"/>
      <c r="C26" s="168"/>
      <c r="D26" s="206" t="s">
        <v>275</v>
      </c>
      <c r="E26" s="207"/>
      <c r="F26" s="174">
        <f>F25-F24</f>
        <v>0</v>
      </c>
      <c r="G26" s="175"/>
      <c r="H26" s="169"/>
      <c r="I26" s="169"/>
      <c r="J26" s="168"/>
      <c r="K26" s="169"/>
    </row>
    <row r="27" spans="1:11" x14ac:dyDescent="0.2">
      <c r="A27" s="168"/>
      <c r="B27" s="168"/>
      <c r="C27" s="168"/>
      <c r="D27" s="206" t="s">
        <v>276</v>
      </c>
      <c r="E27" s="207"/>
      <c r="F27" s="174">
        <f>IF(((F25-F24)&gt;0),(F25-F24),0)</f>
        <v>0</v>
      </c>
      <c r="G27" s="175"/>
      <c r="H27" s="169">
        <f>IF((F25&lt;F24),1,0)</f>
        <v>0</v>
      </c>
      <c r="I27" s="169"/>
      <c r="J27" s="168"/>
      <c r="K27" s="169"/>
    </row>
    <row r="28" spans="1:11" x14ac:dyDescent="0.2">
      <c r="A28" s="168"/>
      <c r="B28" s="217"/>
      <c r="C28" s="168"/>
      <c r="D28" s="218" t="s">
        <v>277</v>
      </c>
      <c r="E28" s="207"/>
      <c r="F28" s="210">
        <v>0</v>
      </c>
      <c r="G28" s="175"/>
      <c r="H28" s="169">
        <f>IF((F29&lt;F24),1,0)</f>
        <v>0</v>
      </c>
      <c r="I28" s="169"/>
      <c r="J28" s="168"/>
      <c r="K28" s="169"/>
    </row>
    <row r="29" spans="1:11" x14ac:dyDescent="0.2">
      <c r="A29" s="168"/>
      <c r="B29" s="168"/>
      <c r="C29" s="168"/>
      <c r="D29" s="206" t="s">
        <v>278</v>
      </c>
      <c r="E29" s="207"/>
      <c r="F29" s="174">
        <f>IF((F27&lt;F28), F27, F28)</f>
        <v>0</v>
      </c>
      <c r="G29" s="175"/>
      <c r="H29" s="169">
        <f>SUM(H27:H28)</f>
        <v>0</v>
      </c>
      <c r="I29" s="169"/>
      <c r="J29" s="168"/>
      <c r="K29" s="169"/>
    </row>
    <row r="30" spans="1:11" x14ac:dyDescent="0.2">
      <c r="A30" s="168"/>
      <c r="B30" s="168"/>
      <c r="C30" s="168"/>
      <c r="D30" s="206" t="s">
        <v>279</v>
      </c>
      <c r="E30" s="207"/>
      <c r="F30" s="174">
        <f>IF((H29=2),0,IF((F25&lt;F24),(F29-F24),F29))</f>
        <v>0</v>
      </c>
      <c r="G30" s="175"/>
      <c r="H30" s="169"/>
      <c r="I30" s="169"/>
      <c r="J30" s="168"/>
      <c r="K30" s="169"/>
    </row>
    <row r="31" spans="1:11" x14ac:dyDescent="0.2">
      <c r="A31" s="168"/>
      <c r="B31" s="217"/>
      <c r="C31" s="168"/>
      <c r="D31" s="218" t="s">
        <v>267</v>
      </c>
      <c r="E31" s="207"/>
      <c r="F31" s="205">
        <v>0</v>
      </c>
      <c r="G31" s="175"/>
      <c r="H31" s="169"/>
      <c r="I31" s="169"/>
      <c r="J31" s="168"/>
      <c r="K31" s="169"/>
    </row>
    <row r="32" spans="1:11" x14ac:dyDescent="0.2">
      <c r="A32" s="168"/>
      <c r="B32" s="168"/>
      <c r="C32" s="168"/>
      <c r="D32" s="206" t="s">
        <v>268</v>
      </c>
      <c r="E32" s="207"/>
      <c r="F32" s="174">
        <v>480</v>
      </c>
      <c r="G32" s="175"/>
      <c r="H32" s="169"/>
      <c r="I32" s="169"/>
      <c r="J32" s="168"/>
      <c r="K32" s="169"/>
    </row>
    <row r="33" spans="1:11" x14ac:dyDescent="0.2">
      <c r="A33" s="168"/>
      <c r="B33" s="168"/>
      <c r="C33" s="168"/>
      <c r="D33" s="206" t="s">
        <v>269</v>
      </c>
      <c r="E33" s="207"/>
      <c r="F33" s="174">
        <f>F32*F31</f>
        <v>0</v>
      </c>
      <c r="G33" s="175"/>
      <c r="H33" s="169"/>
      <c r="I33" s="169"/>
      <c r="J33" s="168"/>
      <c r="K33" s="169"/>
    </row>
    <row r="34" spans="1:11" x14ac:dyDescent="0.2">
      <c r="A34" s="168"/>
      <c r="B34" s="208"/>
      <c r="C34" s="170"/>
      <c r="D34" s="209" t="s">
        <v>270</v>
      </c>
      <c r="E34" s="207"/>
      <c r="F34" s="210">
        <v>0</v>
      </c>
      <c r="G34" s="175"/>
      <c r="H34" s="169"/>
      <c r="I34" s="169"/>
      <c r="J34" s="168"/>
      <c r="K34" s="169"/>
    </row>
    <row r="35" spans="1:11" x14ac:dyDescent="0.2">
      <c r="A35" s="180"/>
      <c r="B35" s="211" t="s">
        <v>271</v>
      </c>
      <c r="C35" s="212"/>
      <c r="D35" s="212"/>
      <c r="E35" s="207"/>
      <c r="F35" s="213">
        <f>IF((F23=0),0,((F34+F33)+F30))</f>
        <v>0</v>
      </c>
      <c r="G35" s="175"/>
      <c r="H35" s="169"/>
      <c r="I35" s="169"/>
      <c r="J35" s="168"/>
      <c r="K35" s="169"/>
    </row>
    <row r="36" spans="1:11" x14ac:dyDescent="0.2">
      <c r="A36" s="170"/>
      <c r="B36" s="214"/>
      <c r="C36" s="214"/>
      <c r="D36" s="214"/>
      <c r="E36" s="214"/>
      <c r="F36" s="214"/>
      <c r="G36" s="170"/>
      <c r="H36" s="187"/>
      <c r="I36" s="187"/>
      <c r="J36" s="168"/>
      <c r="K36" s="169"/>
    </row>
    <row r="37" spans="1:11" x14ac:dyDescent="0.2">
      <c r="A37" s="171" t="s">
        <v>280</v>
      </c>
      <c r="B37" s="172"/>
      <c r="C37" s="172"/>
      <c r="D37" s="172"/>
      <c r="E37" s="172"/>
      <c r="F37" s="192"/>
      <c r="G37" s="193"/>
      <c r="H37" s="194"/>
      <c r="I37" s="193"/>
      <c r="J37" s="175"/>
      <c r="K37" s="169"/>
    </row>
    <row r="38" spans="1:11" x14ac:dyDescent="0.2">
      <c r="A38" s="195"/>
      <c r="B38" s="196"/>
      <c r="C38" s="197"/>
      <c r="D38" s="198" t="s">
        <v>266</v>
      </c>
      <c r="E38" s="215"/>
      <c r="F38" s="200" t="str">
        <f>IF(((E6+E8)=0),"NO","YES")</f>
        <v>NO</v>
      </c>
      <c r="G38" s="201"/>
      <c r="H38" s="202"/>
      <c r="I38" s="202"/>
      <c r="J38" s="168"/>
      <c r="K38" s="169"/>
    </row>
    <row r="39" spans="1:11" x14ac:dyDescent="0.2">
      <c r="A39" s="168"/>
      <c r="B39" s="177"/>
      <c r="C39" s="177"/>
      <c r="D39" s="216" t="s">
        <v>273</v>
      </c>
      <c r="E39" s="207"/>
      <c r="F39" s="213">
        <f>F3*0.03</f>
        <v>0</v>
      </c>
      <c r="G39" s="175"/>
      <c r="H39" s="169"/>
      <c r="I39" s="169"/>
      <c r="J39" s="168"/>
      <c r="K39" s="169"/>
    </row>
    <row r="40" spans="1:11" x14ac:dyDescent="0.2">
      <c r="A40" s="168"/>
      <c r="B40" s="217"/>
      <c r="C40" s="168"/>
      <c r="D40" s="218" t="s">
        <v>274</v>
      </c>
      <c r="E40" s="207"/>
      <c r="F40" s="210">
        <v>0</v>
      </c>
      <c r="G40" s="175"/>
      <c r="H40" s="169"/>
      <c r="I40" s="169"/>
      <c r="J40" s="168"/>
      <c r="K40" s="169"/>
    </row>
    <row r="41" spans="1:11" x14ac:dyDescent="0.2">
      <c r="A41" s="168"/>
      <c r="B41" s="168"/>
      <c r="C41" s="168"/>
      <c r="D41" s="206" t="s">
        <v>276</v>
      </c>
      <c r="E41" s="207"/>
      <c r="F41" s="174">
        <f>IF(((F40-F39)&gt;0),(F40-F39),F40)</f>
        <v>0</v>
      </c>
      <c r="G41" s="175"/>
      <c r="H41" s="169"/>
      <c r="I41" s="169"/>
      <c r="J41" s="168"/>
      <c r="K41" s="169"/>
    </row>
    <row r="42" spans="1:11" x14ac:dyDescent="0.2">
      <c r="A42" s="168"/>
      <c r="B42" s="217"/>
      <c r="C42" s="168"/>
      <c r="D42" s="218" t="s">
        <v>277</v>
      </c>
      <c r="E42" s="207"/>
      <c r="F42" s="210">
        <v>0</v>
      </c>
      <c r="G42" s="175"/>
      <c r="H42" s="169"/>
      <c r="I42" s="169"/>
      <c r="J42" s="168"/>
      <c r="K42" s="169"/>
    </row>
    <row r="43" spans="1:11" x14ac:dyDescent="0.2">
      <c r="A43" s="168"/>
      <c r="B43" s="168"/>
      <c r="C43" s="168"/>
      <c r="D43" s="206" t="s">
        <v>278</v>
      </c>
      <c r="E43" s="207"/>
      <c r="F43" s="174">
        <f>IF(((F40-F39)&lt;0),F41,IF((F41&lt;F42),F41,F42))</f>
        <v>0</v>
      </c>
      <c r="G43" s="175"/>
      <c r="H43" s="169">
        <f>IF((F43=0),1,0)</f>
        <v>1</v>
      </c>
      <c r="I43" s="169"/>
      <c r="J43" s="168"/>
      <c r="K43" s="169"/>
    </row>
    <row r="44" spans="1:11" x14ac:dyDescent="0.2">
      <c r="A44" s="168"/>
      <c r="B44" s="217"/>
      <c r="C44" s="168"/>
      <c r="D44" s="218" t="s">
        <v>281</v>
      </c>
      <c r="E44" s="207"/>
      <c r="F44" s="210">
        <v>0</v>
      </c>
      <c r="G44" s="175"/>
      <c r="H44" s="169">
        <f>IF(((F40-F39)&lt;0),1,0)</f>
        <v>0</v>
      </c>
      <c r="I44" s="169"/>
      <c r="J44" s="168"/>
      <c r="K44" s="169"/>
    </row>
    <row r="45" spans="1:11" x14ac:dyDescent="0.2">
      <c r="A45" s="168"/>
      <c r="B45" s="168"/>
      <c r="C45" s="168"/>
      <c r="D45" s="206" t="s">
        <v>282</v>
      </c>
      <c r="E45" s="207"/>
      <c r="F45" s="174">
        <f>F43+F44</f>
        <v>0</v>
      </c>
      <c r="G45" s="175"/>
      <c r="H45" s="169">
        <f>SUM(H43:H44)</f>
        <v>1</v>
      </c>
      <c r="I45" s="169"/>
      <c r="J45" s="168"/>
      <c r="K45" s="169"/>
    </row>
    <row r="46" spans="1:11" x14ac:dyDescent="0.2">
      <c r="A46" s="168"/>
      <c r="B46" s="168"/>
      <c r="C46" s="168"/>
      <c r="D46" s="206" t="s">
        <v>283</v>
      </c>
      <c r="E46" s="207"/>
      <c r="F46" s="174">
        <f>IF((H45=2),0,IF((F40&lt;F39),(F45-F39),F45))</f>
        <v>0</v>
      </c>
      <c r="G46" s="175"/>
      <c r="H46" s="169"/>
      <c r="I46" s="169"/>
      <c r="J46" s="168"/>
      <c r="K46" s="169"/>
    </row>
    <row r="47" spans="1:11" x14ac:dyDescent="0.2">
      <c r="A47" s="168"/>
      <c r="B47" s="168"/>
      <c r="C47" s="168"/>
      <c r="D47" s="206" t="s">
        <v>284</v>
      </c>
      <c r="E47" s="207"/>
      <c r="F47" s="174">
        <v>400</v>
      </c>
      <c r="G47" s="175"/>
      <c r="H47" s="169"/>
      <c r="I47" s="169"/>
      <c r="J47" s="168"/>
      <c r="K47" s="169"/>
    </row>
    <row r="48" spans="1:11" x14ac:dyDescent="0.2">
      <c r="A48" s="168"/>
      <c r="B48" s="217"/>
      <c r="C48" s="168"/>
      <c r="D48" s="218" t="s">
        <v>267</v>
      </c>
      <c r="E48" s="207"/>
      <c r="F48" s="205">
        <v>0</v>
      </c>
      <c r="G48" s="175"/>
      <c r="H48" s="169"/>
      <c r="I48" s="169"/>
      <c r="J48" s="168"/>
      <c r="K48" s="169"/>
    </row>
    <row r="49" spans="1:11" hidden="1" x14ac:dyDescent="0.2">
      <c r="A49" s="168"/>
      <c r="B49" s="168"/>
      <c r="C49" s="168"/>
      <c r="D49" s="206" t="s">
        <v>268</v>
      </c>
      <c r="E49" s="207"/>
      <c r="F49" s="174">
        <v>480</v>
      </c>
      <c r="G49" s="175"/>
      <c r="H49" s="169"/>
      <c r="I49" s="169"/>
      <c r="J49" s="168"/>
      <c r="K49" s="169"/>
    </row>
    <row r="50" spans="1:11" x14ac:dyDescent="0.2">
      <c r="A50" s="168"/>
      <c r="B50" s="217"/>
      <c r="C50" s="168"/>
      <c r="D50" s="218" t="s">
        <v>269</v>
      </c>
      <c r="E50" s="207"/>
      <c r="F50" s="219">
        <f>F49*F48</f>
        <v>0</v>
      </c>
      <c r="G50" s="175"/>
      <c r="H50" s="169"/>
      <c r="I50" s="169"/>
      <c r="J50" s="168"/>
      <c r="K50" s="169"/>
    </row>
    <row r="51" spans="1:11" x14ac:dyDescent="0.2">
      <c r="A51" s="168"/>
      <c r="B51" s="208"/>
      <c r="C51" s="170"/>
      <c r="D51" s="209" t="s">
        <v>270</v>
      </c>
      <c r="E51" s="207"/>
      <c r="F51" s="210">
        <v>0</v>
      </c>
      <c r="G51" s="175"/>
      <c r="H51" s="169"/>
      <c r="I51" s="169"/>
      <c r="J51" s="168"/>
      <c r="K51" s="169"/>
    </row>
    <row r="52" spans="1:11" x14ac:dyDescent="0.2">
      <c r="A52" s="180"/>
      <c r="B52" s="211" t="s">
        <v>271</v>
      </c>
      <c r="C52" s="212"/>
      <c r="D52" s="212"/>
      <c r="E52" s="207"/>
      <c r="F52" s="213">
        <f>IF((F38=0),0,(((F51+F50)+F47)+F46))</f>
        <v>400</v>
      </c>
      <c r="G52" s="175"/>
      <c r="H52" s="169"/>
      <c r="I52" s="169"/>
      <c r="J52" s="168"/>
      <c r="K52" s="169"/>
    </row>
    <row r="53" spans="1:11" x14ac:dyDescent="0.2">
      <c r="A53" s="170"/>
      <c r="B53" s="214"/>
      <c r="C53" s="214"/>
      <c r="D53" s="214"/>
      <c r="E53" s="214"/>
      <c r="F53" s="220"/>
      <c r="G53" s="168"/>
      <c r="H53" s="169"/>
      <c r="I53" s="169"/>
      <c r="J53" s="168"/>
      <c r="K53" s="169"/>
    </row>
    <row r="54" spans="1:11" ht="15.75" customHeight="1" x14ac:dyDescent="0.25">
      <c r="A54" s="221" t="s">
        <v>285</v>
      </c>
      <c r="B54" s="172"/>
      <c r="C54" s="172"/>
      <c r="D54" s="172"/>
      <c r="E54" s="173"/>
      <c r="F54" s="222">
        <f>IF((H54&gt;F3),0,(F3-H54))</f>
        <v>0</v>
      </c>
      <c r="G54" s="175"/>
      <c r="H54" s="223">
        <f>(F52+F35)+F20</f>
        <v>400</v>
      </c>
      <c r="I54" s="169"/>
      <c r="J54" s="168"/>
      <c r="K54" s="169"/>
    </row>
  </sheetData>
  <sheetProtection algorithmName="SHA-512" hashValue="FH0jtP7em5MS4NybKr5Tqla6Dd6E+oHwg0KYNlg4N5RE6DVkesasboJwqtB39o0XztOlZNIdEGW+Ret6HQrSXg==" saltValue="hkD3ZvMTqGLZ4LhfVU76Ng==" spinCount="100000" sheet="1" objects="1" scenarios="1"/>
  <conditionalFormatting sqref="B16:F20">
    <cfRule type="expression" dxfId="8" priority="3">
      <formula>$F$15="NO"</formula>
    </cfRule>
  </conditionalFormatting>
  <conditionalFormatting sqref="B24:F35">
    <cfRule type="expression" dxfId="7" priority="2">
      <formula>$F$23="NO"</formula>
    </cfRule>
  </conditionalFormatting>
  <conditionalFormatting sqref="B39:F52">
    <cfRule type="expression" dxfId="6" priority="1">
      <formula>$F$38="NO"</formula>
    </cfRule>
  </conditionalFormatting>
  <dataValidations count="4">
    <dataValidation type="list" allowBlank="1" showErrorMessage="1" sqref="D6" xr:uid="{00000000-0002-0000-0800-000000000000}">
      <formula1>K6:K7</formula1>
    </dataValidation>
    <dataValidation type="list" allowBlank="1" showErrorMessage="1" sqref="D8" xr:uid="{00000000-0002-0000-0800-000001000000}">
      <formula1>K6:K7</formula1>
    </dataValidation>
    <dataValidation type="list" allowBlank="1" showErrorMessage="1" sqref="D11" xr:uid="{00000000-0002-0000-0800-000002000000}">
      <formula1>K6:K7</formula1>
    </dataValidation>
    <dataValidation type="list" allowBlank="1" showErrorMessage="1" sqref="D13" xr:uid="{00000000-0002-0000-0800-000003000000}">
      <formula1>K6:K7</formula1>
    </dataValidation>
  </dataValidations>
  <pageMargins left="0.7" right="0.7" top="0.75" bottom="0.75" header="0.3" footer="0.3"/>
  <pageSetup scale="95" orientation="portrait" r:id="rId1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K49"/>
  <sheetViews>
    <sheetView view="pageBreakPreview" zoomScaleNormal="100" zoomScaleSheetLayoutView="100" workbookViewId="0"/>
  </sheetViews>
  <sheetFormatPr defaultColWidth="8.7109375" defaultRowHeight="12.75" customHeight="1" x14ac:dyDescent="0.2"/>
  <cols>
    <col min="1" max="1" width="16" customWidth="1"/>
    <col min="2" max="2" width="27" customWidth="1"/>
    <col min="3" max="3" width="2" style="75" customWidth="1"/>
    <col min="4" max="4" width="9.42578125" hidden="1" customWidth="1"/>
    <col min="5" max="5" width="3.28515625" hidden="1" customWidth="1"/>
    <col min="6" max="6" width="23.28515625" customWidth="1"/>
    <col min="7" max="7" width="8" customWidth="1"/>
    <col min="8" max="8" width="7.85546875" customWidth="1"/>
    <col min="9" max="9" width="7.7109375" customWidth="1"/>
    <col min="10" max="10" width="8.140625" customWidth="1"/>
    <col min="11" max="11" width="7.7109375" customWidth="1"/>
    <col min="12" max="12" width="7.28515625" customWidth="1"/>
    <col min="13" max="13" width="1.85546875" style="169" hidden="1" customWidth="1"/>
    <col min="14" max="14" width="4.85546875" style="288" hidden="1" customWidth="1"/>
    <col min="15" max="15" width="34.85546875" hidden="1" customWidth="1"/>
    <col min="16" max="21" width="8.7109375" hidden="1" customWidth="1"/>
    <col min="22" max="22" width="2.28515625" hidden="1" customWidth="1"/>
    <col min="23" max="23" width="34.85546875" hidden="1" customWidth="1"/>
    <col min="24" max="29" width="8.7109375" hidden="1" customWidth="1"/>
    <col min="30" max="36" width="4.7109375" hidden="1" customWidth="1"/>
    <col min="37" max="37" width="4.140625" style="168" customWidth="1"/>
  </cols>
  <sheetData>
    <row r="1" spans="1:37" ht="18" customHeight="1" x14ac:dyDescent="0.25">
      <c r="A1" s="224" t="s">
        <v>286</v>
      </c>
      <c r="B1" s="168"/>
      <c r="C1" s="168"/>
      <c r="D1" s="168"/>
      <c r="E1" s="168"/>
      <c r="F1" s="170"/>
      <c r="G1" s="170"/>
      <c r="H1" s="170"/>
      <c r="I1" s="170"/>
      <c r="J1" s="170"/>
      <c r="K1" s="170"/>
      <c r="L1" s="170"/>
      <c r="M1" s="168"/>
      <c r="N1" s="180"/>
      <c r="O1" s="225" t="s">
        <v>287</v>
      </c>
      <c r="P1" s="214"/>
      <c r="Q1" s="214"/>
      <c r="R1" s="214"/>
      <c r="S1" s="214"/>
      <c r="T1" s="214"/>
      <c r="U1" s="214"/>
      <c r="V1" s="226"/>
      <c r="W1" s="225" t="s">
        <v>288</v>
      </c>
      <c r="X1" s="214"/>
      <c r="Y1" s="214"/>
      <c r="Z1" s="214"/>
      <c r="AA1" s="214"/>
      <c r="AB1" s="214"/>
      <c r="AC1" s="214"/>
      <c r="AD1" s="75"/>
      <c r="AE1" s="75"/>
      <c r="AF1" s="75"/>
      <c r="AG1" s="75"/>
      <c r="AH1" s="75"/>
      <c r="AI1" s="75"/>
      <c r="AJ1" s="75"/>
    </row>
    <row r="2" spans="1:37" x14ac:dyDescent="0.2">
      <c r="A2" s="168"/>
      <c r="B2" s="168"/>
      <c r="C2" s="168"/>
      <c r="D2" s="169"/>
      <c r="E2" s="227"/>
      <c r="F2" s="451" t="s">
        <v>289</v>
      </c>
      <c r="G2" s="452"/>
      <c r="H2" s="452"/>
      <c r="I2" s="452"/>
      <c r="J2" s="452"/>
      <c r="K2" s="452"/>
      <c r="L2" s="452"/>
      <c r="M2" s="228"/>
      <c r="N2" s="229"/>
      <c r="O2" s="453" t="s">
        <v>289</v>
      </c>
      <c r="P2" s="454"/>
      <c r="Q2" s="454"/>
      <c r="R2" s="454"/>
      <c r="S2" s="454"/>
      <c r="T2" s="454"/>
      <c r="U2" s="454"/>
      <c r="V2" s="230"/>
      <c r="W2" s="453" t="s">
        <v>289</v>
      </c>
      <c r="X2" s="454"/>
      <c r="Y2" s="454"/>
      <c r="Z2" s="454"/>
      <c r="AA2" s="454"/>
      <c r="AB2" s="454"/>
      <c r="AC2" s="454"/>
      <c r="AK2" s="231"/>
    </row>
    <row r="3" spans="1:37" x14ac:dyDescent="0.2">
      <c r="A3" s="168"/>
      <c r="B3" s="170"/>
      <c r="C3" s="168"/>
      <c r="D3" s="169"/>
      <c r="E3" s="227"/>
      <c r="F3" s="232"/>
      <c r="G3" s="233">
        <v>0</v>
      </c>
      <c r="H3" s="233">
        <v>1</v>
      </c>
      <c r="I3" s="233">
        <v>2</v>
      </c>
      <c r="J3" s="233">
        <v>3</v>
      </c>
      <c r="K3" s="233">
        <v>4</v>
      </c>
      <c r="L3" s="233">
        <v>5</v>
      </c>
      <c r="M3" s="228"/>
      <c r="N3" s="229"/>
      <c r="O3" s="234"/>
      <c r="P3" s="235">
        <v>0</v>
      </c>
      <c r="Q3" s="235">
        <v>1</v>
      </c>
      <c r="R3" s="235">
        <v>2</v>
      </c>
      <c r="S3" s="235">
        <v>3</v>
      </c>
      <c r="T3" s="235">
        <v>4</v>
      </c>
      <c r="U3" s="235">
        <v>5</v>
      </c>
      <c r="V3" s="230"/>
      <c r="W3" s="234"/>
      <c r="X3" s="235">
        <v>0</v>
      </c>
      <c r="Y3" s="235">
        <v>1</v>
      </c>
      <c r="Z3" s="235">
        <v>2</v>
      </c>
      <c r="AA3" s="235">
        <v>3</v>
      </c>
      <c r="AB3" s="235">
        <v>4</v>
      </c>
      <c r="AC3" s="235">
        <v>5</v>
      </c>
      <c r="AK3" s="231"/>
    </row>
    <row r="4" spans="1:37" x14ac:dyDescent="0.2">
      <c r="A4" s="236" t="s">
        <v>290</v>
      </c>
      <c r="B4" s="237"/>
      <c r="C4" s="238"/>
      <c r="D4" s="239"/>
      <c r="E4" s="227"/>
      <c r="F4" s="240" t="s">
        <v>291</v>
      </c>
      <c r="G4" s="241" t="s">
        <v>292</v>
      </c>
      <c r="H4" s="241" t="s">
        <v>292</v>
      </c>
      <c r="I4" s="241" t="s">
        <v>292</v>
      </c>
      <c r="J4" s="241" t="s">
        <v>292</v>
      </c>
      <c r="K4" s="241" t="s">
        <v>292</v>
      </c>
      <c r="L4" s="241" t="s">
        <v>292</v>
      </c>
      <c r="M4" s="228"/>
      <c r="N4" s="229"/>
      <c r="O4" s="242" t="s">
        <v>293</v>
      </c>
      <c r="P4" s="243" t="s">
        <v>292</v>
      </c>
      <c r="Q4" s="243" t="s">
        <v>292</v>
      </c>
      <c r="R4" s="243" t="s">
        <v>292</v>
      </c>
      <c r="S4" s="243" t="s">
        <v>292</v>
      </c>
      <c r="T4" s="243" t="s">
        <v>292</v>
      </c>
      <c r="U4" s="243" t="s">
        <v>292</v>
      </c>
      <c r="V4" s="230"/>
      <c r="W4" s="242" t="s">
        <v>293</v>
      </c>
      <c r="X4" s="243" t="s">
        <v>292</v>
      </c>
      <c r="Y4" s="243" t="s">
        <v>292</v>
      </c>
      <c r="Z4" s="243" t="s">
        <v>292</v>
      </c>
      <c r="AA4" s="243" t="s">
        <v>292</v>
      </c>
      <c r="AB4" s="243" t="s">
        <v>292</v>
      </c>
      <c r="AC4" s="243" t="s">
        <v>292</v>
      </c>
      <c r="AD4">
        <v>0</v>
      </c>
      <c r="AE4">
        <v>1</v>
      </c>
      <c r="AF4">
        <v>2</v>
      </c>
      <c r="AG4">
        <v>3</v>
      </c>
      <c r="AH4">
        <v>4</v>
      </c>
      <c r="AI4">
        <v>5</v>
      </c>
      <c r="AJ4" s="74" t="s">
        <v>294</v>
      </c>
      <c r="AK4" s="231"/>
    </row>
    <row r="5" spans="1:37" x14ac:dyDescent="0.2">
      <c r="A5" s="236" t="s">
        <v>295</v>
      </c>
      <c r="B5" s="237"/>
      <c r="C5" s="238"/>
      <c r="D5" s="239"/>
      <c r="E5" s="227"/>
      <c r="F5" s="244" t="s">
        <v>296</v>
      </c>
      <c r="G5" s="197"/>
      <c r="H5" s="197"/>
      <c r="I5" s="197"/>
      <c r="J5" s="197"/>
      <c r="K5" s="197"/>
      <c r="L5" s="197"/>
      <c r="M5" s="239"/>
      <c r="N5" s="245"/>
      <c r="O5" s="246" t="s">
        <v>296</v>
      </c>
      <c r="P5" s="247"/>
      <c r="Q5" s="247"/>
      <c r="R5" s="247"/>
      <c r="S5" s="247"/>
      <c r="T5" s="247"/>
      <c r="U5" s="247"/>
      <c r="V5" s="230"/>
      <c r="W5" s="246" t="s">
        <v>296</v>
      </c>
      <c r="X5" s="247"/>
      <c r="Y5" s="247"/>
      <c r="Z5" s="247"/>
      <c r="AA5" s="247"/>
      <c r="AB5" s="247"/>
      <c r="AC5" s="247"/>
      <c r="AK5" s="175"/>
    </row>
    <row r="6" spans="1:37" x14ac:dyDescent="0.2">
      <c r="A6" s="236" t="s">
        <v>297</v>
      </c>
      <c r="B6" s="248"/>
      <c r="C6" s="249"/>
      <c r="D6" s="169"/>
      <c r="E6" s="227"/>
      <c r="F6" s="250" t="s">
        <v>85</v>
      </c>
      <c r="G6" s="251">
        <f t="shared" ref="G6:L9" si="0">IF($E$9=1,P6, IF($E$9=2,X6,0))</f>
        <v>10</v>
      </c>
      <c r="H6" s="251">
        <f t="shared" si="0"/>
        <v>12</v>
      </c>
      <c r="I6" s="251">
        <f t="shared" si="0"/>
        <v>13</v>
      </c>
      <c r="J6" s="251">
        <f t="shared" si="0"/>
        <v>14</v>
      </c>
      <c r="K6" s="251">
        <f t="shared" si="0"/>
        <v>16</v>
      </c>
      <c r="L6" s="251">
        <f t="shared" si="0"/>
        <v>17</v>
      </c>
      <c r="M6" s="252"/>
      <c r="N6" s="245" t="e">
        <f>IF((#REF!=1),1,0)</f>
        <v>#REF!</v>
      </c>
      <c r="O6" s="253" t="s">
        <v>85</v>
      </c>
      <c r="P6" s="254">
        <v>14</v>
      </c>
      <c r="Q6" s="254">
        <v>17</v>
      </c>
      <c r="R6" s="254">
        <v>18</v>
      </c>
      <c r="S6" s="254">
        <v>20</v>
      </c>
      <c r="T6" s="254">
        <v>22</v>
      </c>
      <c r="U6" s="254">
        <v>24</v>
      </c>
      <c r="V6" s="230"/>
      <c r="W6" s="253" t="s">
        <v>85</v>
      </c>
      <c r="X6" s="254">
        <v>10</v>
      </c>
      <c r="Y6" s="254">
        <v>12</v>
      </c>
      <c r="Z6" s="254">
        <v>13</v>
      </c>
      <c r="AA6" s="254">
        <v>14</v>
      </c>
      <c r="AB6" s="254">
        <v>16</v>
      </c>
      <c r="AC6" s="254">
        <v>17</v>
      </c>
      <c r="AD6">
        <f>IF($E$12=0,G6,0)</f>
        <v>0</v>
      </c>
      <c r="AE6">
        <f>IF($E$12=1,H6,0)</f>
        <v>12</v>
      </c>
      <c r="AF6">
        <f>IF($E$12=2,I6,0)</f>
        <v>0</v>
      </c>
      <c r="AG6">
        <f>IF($E$12=3,J6,0)</f>
        <v>0</v>
      </c>
      <c r="AH6">
        <f>IF($E$12=4,K6,0)</f>
        <v>0</v>
      </c>
      <c r="AI6">
        <f>IF($E$12=5,L6,0)</f>
        <v>0</v>
      </c>
      <c r="AJ6" s="255">
        <f>SUM(AD6:AI6)</f>
        <v>12</v>
      </c>
      <c r="AK6" s="256"/>
    </row>
    <row r="7" spans="1:37" x14ac:dyDescent="0.2">
      <c r="A7" s="168"/>
      <c r="B7" s="257"/>
      <c r="C7" s="168"/>
      <c r="D7" s="169"/>
      <c r="E7" s="227"/>
      <c r="F7" s="250" t="s">
        <v>86</v>
      </c>
      <c r="G7" s="251">
        <f t="shared" si="0"/>
        <v>8</v>
      </c>
      <c r="H7" s="251">
        <f t="shared" si="0"/>
        <v>0</v>
      </c>
      <c r="I7" s="251">
        <f t="shared" si="0"/>
        <v>0</v>
      </c>
      <c r="J7" s="251">
        <f t="shared" si="0"/>
        <v>0</v>
      </c>
      <c r="K7" s="251">
        <f t="shared" si="0"/>
        <v>0</v>
      </c>
      <c r="L7" s="251">
        <f t="shared" si="0"/>
        <v>0</v>
      </c>
      <c r="M7" s="252"/>
      <c r="N7" s="245" t="e">
        <f>IF((#REF!=2),1,0)</f>
        <v>#REF!</v>
      </c>
      <c r="O7" s="253" t="s">
        <v>86</v>
      </c>
      <c r="P7" s="254">
        <v>0</v>
      </c>
      <c r="Q7" s="254">
        <v>0</v>
      </c>
      <c r="R7" s="254">
        <v>0</v>
      </c>
      <c r="S7" s="254">
        <v>0</v>
      </c>
      <c r="T7" s="254">
        <v>0</v>
      </c>
      <c r="U7" s="254">
        <v>0</v>
      </c>
      <c r="V7" s="230"/>
      <c r="W7" s="253" t="s">
        <v>86</v>
      </c>
      <c r="X7" s="254">
        <v>8</v>
      </c>
      <c r="Y7" s="254">
        <v>0</v>
      </c>
      <c r="Z7" s="254">
        <v>0</v>
      </c>
      <c r="AA7" s="254">
        <v>0</v>
      </c>
      <c r="AB7" s="254">
        <v>0</v>
      </c>
      <c r="AC7" s="254">
        <v>0</v>
      </c>
      <c r="AD7">
        <f>IF($E$12=0,G7,0)</f>
        <v>0</v>
      </c>
      <c r="AE7">
        <f>IF($E$12=1,H7,0)</f>
        <v>0</v>
      </c>
      <c r="AF7">
        <f>IF($E$12=2,I7,0)</f>
        <v>0</v>
      </c>
      <c r="AG7">
        <f>IF($E$12=3,J7,0)</f>
        <v>0</v>
      </c>
      <c r="AH7">
        <f>IF($E$12=4,K7,0)</f>
        <v>0</v>
      </c>
      <c r="AI7">
        <f>IF($E$12=5,L7,0)</f>
        <v>0</v>
      </c>
      <c r="AJ7" s="255">
        <f>SUM(AD7:AI7)</f>
        <v>0</v>
      </c>
      <c r="AK7" s="256"/>
    </row>
    <row r="8" spans="1:37" x14ac:dyDescent="0.2">
      <c r="A8" s="178" t="s">
        <v>298</v>
      </c>
      <c r="B8" s="258"/>
      <c r="C8" s="168"/>
      <c r="D8" s="169"/>
      <c r="E8" s="227"/>
      <c r="F8" s="250" t="s">
        <v>87</v>
      </c>
      <c r="G8" s="251">
        <f t="shared" si="0"/>
        <v>8</v>
      </c>
      <c r="H8" s="251">
        <f t="shared" si="0"/>
        <v>10</v>
      </c>
      <c r="I8" s="251">
        <f t="shared" si="0"/>
        <v>11</v>
      </c>
      <c r="J8" s="251">
        <f t="shared" si="0"/>
        <v>13</v>
      </c>
      <c r="K8" s="251">
        <f t="shared" si="0"/>
        <v>15</v>
      </c>
      <c r="L8" s="251">
        <f t="shared" si="0"/>
        <v>18</v>
      </c>
      <c r="M8" s="252"/>
      <c r="N8" s="245" t="e">
        <f>IF((#REF!=3),1,0)</f>
        <v>#REF!</v>
      </c>
      <c r="O8" s="253" t="s">
        <v>299</v>
      </c>
      <c r="P8" s="254">
        <v>16</v>
      </c>
      <c r="Q8" s="254">
        <v>18</v>
      </c>
      <c r="R8" s="254">
        <v>20</v>
      </c>
      <c r="S8" s="254">
        <v>24</v>
      </c>
      <c r="T8" s="254">
        <v>27</v>
      </c>
      <c r="U8" s="254">
        <v>30</v>
      </c>
      <c r="V8" s="230"/>
      <c r="W8" s="253" t="s">
        <v>299</v>
      </c>
      <c r="X8" s="254">
        <v>8</v>
      </c>
      <c r="Y8" s="254">
        <v>10</v>
      </c>
      <c r="Z8" s="254">
        <v>11</v>
      </c>
      <c r="AA8" s="254">
        <v>13</v>
      </c>
      <c r="AB8" s="254">
        <v>15</v>
      </c>
      <c r="AC8" s="254">
        <v>18</v>
      </c>
      <c r="AD8">
        <f>IF($E$12=0,G8,0)</f>
        <v>0</v>
      </c>
      <c r="AE8">
        <f>IF($E$12=1,H8,0)</f>
        <v>10</v>
      </c>
      <c r="AF8">
        <f>IF($E$12=2,I8,0)</f>
        <v>0</v>
      </c>
      <c r="AG8">
        <f>IF($E$12=3,J8,0)</f>
        <v>0</v>
      </c>
      <c r="AH8">
        <f>IF($E$12=4,K8,0)</f>
        <v>0</v>
      </c>
      <c r="AI8">
        <f>IF($E$12=5,L8,0)</f>
        <v>0</v>
      </c>
      <c r="AJ8" s="255">
        <f>SUM(AD8:AI8)</f>
        <v>10</v>
      </c>
      <c r="AK8" s="256"/>
    </row>
    <row r="9" spans="1:37" x14ac:dyDescent="0.2">
      <c r="A9" s="259" t="s">
        <v>16</v>
      </c>
      <c r="B9" s="260" t="s">
        <v>247</v>
      </c>
      <c r="C9" s="175"/>
      <c r="D9" s="169" t="str">
        <f>UPPER(B9)</f>
        <v>APT./CONDO/TOWNHOUSE</v>
      </c>
      <c r="E9" s="227">
        <f>IF(D9="SINGLE FAMILY/DUPLEX",1, IF(D9="APT./CONDO/TOWNHOUSE",2,0))</f>
        <v>2</v>
      </c>
      <c r="F9" s="250" t="s">
        <v>88</v>
      </c>
      <c r="G9" s="251">
        <f t="shared" si="0"/>
        <v>0</v>
      </c>
      <c r="H9" s="251">
        <f t="shared" si="0"/>
        <v>0</v>
      </c>
      <c r="I9" s="251">
        <f t="shared" si="0"/>
        <v>0</v>
      </c>
      <c r="J9" s="251">
        <f t="shared" si="0"/>
        <v>0</v>
      </c>
      <c r="K9" s="251">
        <f t="shared" si="0"/>
        <v>0</v>
      </c>
      <c r="L9" s="251">
        <f t="shared" si="0"/>
        <v>0</v>
      </c>
      <c r="M9" s="252"/>
      <c r="N9" s="245" t="e">
        <f>IF((#REF!=4),1,0)</f>
        <v>#REF!</v>
      </c>
      <c r="O9" s="253" t="s">
        <v>88</v>
      </c>
      <c r="P9" s="254">
        <v>0</v>
      </c>
      <c r="Q9" s="254">
        <v>0</v>
      </c>
      <c r="R9" s="254">
        <v>0</v>
      </c>
      <c r="S9" s="254">
        <v>0</v>
      </c>
      <c r="T9" s="254">
        <v>0</v>
      </c>
      <c r="U9" s="254">
        <v>0</v>
      </c>
      <c r="V9" s="230"/>
      <c r="W9" s="253" t="s">
        <v>88</v>
      </c>
      <c r="X9" s="254">
        <v>0</v>
      </c>
      <c r="Y9" s="254">
        <v>0</v>
      </c>
      <c r="Z9" s="254">
        <v>0</v>
      </c>
      <c r="AA9" s="254">
        <v>0</v>
      </c>
      <c r="AB9" s="254">
        <v>0</v>
      </c>
      <c r="AC9" s="254">
        <v>0</v>
      </c>
      <c r="AD9">
        <f>IF($E$12=0,G9,0)</f>
        <v>0</v>
      </c>
      <c r="AE9">
        <f>IF($E$12=1,H9,0)</f>
        <v>0</v>
      </c>
      <c r="AF9">
        <f>IF($E$12=2,I9,0)</f>
        <v>0</v>
      </c>
      <c r="AG9">
        <f>IF($E$12=3,J9,0)</f>
        <v>0</v>
      </c>
      <c r="AH9">
        <f>IF($E$12=4,K9,0)</f>
        <v>0</v>
      </c>
      <c r="AI9">
        <f>IF($E$12=5,L9,0)</f>
        <v>0</v>
      </c>
      <c r="AJ9" s="255">
        <f>SUM(AD9:AI9)</f>
        <v>0</v>
      </c>
      <c r="AK9" s="256"/>
    </row>
    <row r="10" spans="1:37" x14ac:dyDescent="0.2">
      <c r="A10" s="179"/>
      <c r="B10" s="261"/>
      <c r="C10" s="168"/>
      <c r="D10" s="169" t="str">
        <f t="shared" ref="D10:D39" si="1">UPPER(B10)</f>
        <v/>
      </c>
      <c r="E10" s="227"/>
      <c r="F10" s="244" t="s">
        <v>300</v>
      </c>
      <c r="G10" s="197"/>
      <c r="H10" s="197"/>
      <c r="I10" s="197"/>
      <c r="J10" s="197"/>
      <c r="K10" s="197"/>
      <c r="L10" s="197"/>
      <c r="M10" s="252"/>
      <c r="N10" s="245"/>
      <c r="O10" s="246" t="s">
        <v>300</v>
      </c>
      <c r="P10" s="262"/>
      <c r="Q10" s="262"/>
      <c r="R10" s="262"/>
      <c r="S10" s="262"/>
      <c r="T10" s="262"/>
      <c r="U10" s="262"/>
      <c r="V10" s="230"/>
      <c r="W10" s="246" t="s">
        <v>300</v>
      </c>
      <c r="X10" s="262"/>
      <c r="Y10" s="262"/>
      <c r="Z10" s="262"/>
      <c r="AA10" s="262"/>
      <c r="AB10" s="262"/>
      <c r="AC10" s="262"/>
      <c r="AJ10" s="255"/>
      <c r="AK10" s="256"/>
    </row>
    <row r="11" spans="1:37" x14ac:dyDescent="0.2">
      <c r="A11" s="178" t="s">
        <v>301</v>
      </c>
      <c r="B11" s="263"/>
      <c r="C11" s="168"/>
      <c r="D11" s="169" t="str">
        <f t="shared" si="1"/>
        <v/>
      </c>
      <c r="E11" s="227"/>
      <c r="F11" s="250" t="s">
        <v>85</v>
      </c>
      <c r="G11" s="251">
        <f t="shared" ref="G11:L16" si="2">IF($E$9=1,P11, IF($E$9=2,X11,0))</f>
        <v>2</v>
      </c>
      <c r="H11" s="251">
        <f t="shared" si="2"/>
        <v>2</v>
      </c>
      <c r="I11" s="251">
        <f t="shared" si="2"/>
        <v>4</v>
      </c>
      <c r="J11" s="251">
        <f t="shared" si="2"/>
        <v>5</v>
      </c>
      <c r="K11" s="251">
        <f t="shared" si="2"/>
        <v>6</v>
      </c>
      <c r="L11" s="251">
        <f t="shared" si="2"/>
        <v>7</v>
      </c>
      <c r="M11" s="252"/>
      <c r="N11" s="245" t="e">
        <f>IF((#REF!=1),1,0)</f>
        <v>#REF!</v>
      </c>
      <c r="O11" s="253" t="s">
        <v>85</v>
      </c>
      <c r="P11" s="254">
        <v>2</v>
      </c>
      <c r="Q11" s="254">
        <v>2</v>
      </c>
      <c r="R11" s="254">
        <v>4</v>
      </c>
      <c r="S11" s="254">
        <v>5</v>
      </c>
      <c r="T11" s="254">
        <v>6</v>
      </c>
      <c r="U11" s="254">
        <v>7</v>
      </c>
      <c r="V11" s="230"/>
      <c r="W11" s="253" t="s">
        <v>85</v>
      </c>
      <c r="X11" s="254">
        <v>2</v>
      </c>
      <c r="Y11" s="254">
        <v>2</v>
      </c>
      <c r="Z11" s="254">
        <v>4</v>
      </c>
      <c r="AA11" s="254">
        <v>5</v>
      </c>
      <c r="AB11" s="254">
        <v>6</v>
      </c>
      <c r="AC11" s="254">
        <v>7</v>
      </c>
      <c r="AD11">
        <f t="shared" ref="AD11:AD16" si="3">IF($E$12=0,G11,0)</f>
        <v>0</v>
      </c>
      <c r="AE11">
        <f t="shared" ref="AE11:AE16" si="4">IF($E$12=1,H11,0)</f>
        <v>2</v>
      </c>
      <c r="AF11">
        <f t="shared" ref="AF11:AF16" si="5">IF($E$12=2,I11,0)</f>
        <v>0</v>
      </c>
      <c r="AG11">
        <f t="shared" ref="AG11:AG16" si="6">IF($E$12=3,J11,0)</f>
        <v>0</v>
      </c>
      <c r="AH11">
        <f t="shared" ref="AH11:AH16" si="7">IF($E$12=4,K11,0)</f>
        <v>0</v>
      </c>
      <c r="AI11">
        <f t="shared" ref="AI11:AI16" si="8">IF($E$12=5,L11,0)</f>
        <v>0</v>
      </c>
      <c r="AJ11" s="255">
        <f t="shared" ref="AJ11:AJ16" si="9">SUM(AD11:AI11)</f>
        <v>2</v>
      </c>
      <c r="AK11" s="256"/>
    </row>
    <row r="12" spans="1:37" x14ac:dyDescent="0.2">
      <c r="A12" s="259" t="s">
        <v>16</v>
      </c>
      <c r="B12" s="260" t="s">
        <v>249</v>
      </c>
      <c r="C12" s="175"/>
      <c r="D12" s="169" t="str">
        <f t="shared" si="1"/>
        <v>1 BDRM.</v>
      </c>
      <c r="E12" s="227">
        <f>IF(D12="1 BDRM.",1, IF(D12="2 BDRM.",2, IF(D12="3 BDRM.",3, IF(D12="4 BDRM.",4, IF(D12="5 BDRM.",5, IF(D12="6 BDRM.",6, IF(D12="7 BDRM.",7, IF(D1=0,"N/A",0))))))))</f>
        <v>1</v>
      </c>
      <c r="F12" s="250" t="s">
        <v>86</v>
      </c>
      <c r="G12" s="251">
        <f t="shared" si="2"/>
        <v>0</v>
      </c>
      <c r="H12" s="251">
        <f t="shared" si="2"/>
        <v>0</v>
      </c>
      <c r="I12" s="251">
        <f t="shared" si="2"/>
        <v>0</v>
      </c>
      <c r="J12" s="251">
        <f t="shared" si="2"/>
        <v>0</v>
      </c>
      <c r="K12" s="251">
        <f t="shared" si="2"/>
        <v>0</v>
      </c>
      <c r="L12" s="251">
        <f t="shared" si="2"/>
        <v>0</v>
      </c>
      <c r="M12" s="252"/>
      <c r="N12" s="245" t="e">
        <f>IF((#REF!=2),1,0)</f>
        <v>#REF!</v>
      </c>
      <c r="O12" s="253" t="s">
        <v>86</v>
      </c>
      <c r="P12" s="254">
        <v>0</v>
      </c>
      <c r="Q12" s="254">
        <v>0</v>
      </c>
      <c r="R12" s="254">
        <v>0</v>
      </c>
      <c r="S12" s="254">
        <v>0</v>
      </c>
      <c r="T12" s="254">
        <v>0</v>
      </c>
      <c r="U12" s="254">
        <v>0</v>
      </c>
      <c r="V12" s="230"/>
      <c r="W12" s="253" t="s">
        <v>86</v>
      </c>
      <c r="X12" s="254">
        <v>0</v>
      </c>
      <c r="Y12" s="254">
        <v>0</v>
      </c>
      <c r="Z12" s="254">
        <v>0</v>
      </c>
      <c r="AA12" s="254">
        <v>0</v>
      </c>
      <c r="AB12" s="254">
        <v>0</v>
      </c>
      <c r="AC12" s="254">
        <v>0</v>
      </c>
      <c r="AD12">
        <f t="shared" si="3"/>
        <v>0</v>
      </c>
      <c r="AE12">
        <f t="shared" si="4"/>
        <v>0</v>
      </c>
      <c r="AF12">
        <f t="shared" si="5"/>
        <v>0</v>
      </c>
      <c r="AG12">
        <f t="shared" si="6"/>
        <v>0</v>
      </c>
      <c r="AH12">
        <f t="shared" si="7"/>
        <v>0</v>
      </c>
      <c r="AI12">
        <f t="shared" si="8"/>
        <v>0</v>
      </c>
      <c r="AJ12" s="255">
        <f t="shared" si="9"/>
        <v>0</v>
      </c>
      <c r="AK12" s="256"/>
    </row>
    <row r="13" spans="1:37" x14ac:dyDescent="0.2">
      <c r="A13" s="168"/>
      <c r="B13" s="261"/>
      <c r="C13" s="168"/>
      <c r="D13" s="169" t="str">
        <f t="shared" si="1"/>
        <v/>
      </c>
      <c r="E13" s="227"/>
      <c r="F13" s="250" t="s">
        <v>87</v>
      </c>
      <c r="G13" s="251">
        <f t="shared" si="2"/>
        <v>4</v>
      </c>
      <c r="H13" s="251">
        <f t="shared" si="2"/>
        <v>5</v>
      </c>
      <c r="I13" s="251">
        <f t="shared" si="2"/>
        <v>7</v>
      </c>
      <c r="J13" s="251">
        <f t="shared" si="2"/>
        <v>9</v>
      </c>
      <c r="K13" s="251">
        <f t="shared" si="2"/>
        <v>11</v>
      </c>
      <c r="L13" s="251">
        <f t="shared" si="2"/>
        <v>11</v>
      </c>
      <c r="M13" s="252"/>
      <c r="N13" s="245" t="e">
        <f>IF((#REF!=3),1,0)</f>
        <v>#REF!</v>
      </c>
      <c r="O13" s="253" t="s">
        <v>299</v>
      </c>
      <c r="P13" s="254">
        <v>4</v>
      </c>
      <c r="Q13" s="254">
        <v>5</v>
      </c>
      <c r="R13" s="254">
        <v>7</v>
      </c>
      <c r="S13" s="254">
        <v>8</v>
      </c>
      <c r="T13" s="254">
        <v>9</v>
      </c>
      <c r="U13" s="254">
        <v>11</v>
      </c>
      <c r="V13" s="230"/>
      <c r="W13" s="253" t="s">
        <v>299</v>
      </c>
      <c r="X13" s="254">
        <v>4</v>
      </c>
      <c r="Y13" s="254">
        <v>5</v>
      </c>
      <c r="Z13" s="254">
        <v>7</v>
      </c>
      <c r="AA13" s="254">
        <v>9</v>
      </c>
      <c r="AB13" s="254">
        <v>11</v>
      </c>
      <c r="AC13" s="254">
        <v>11</v>
      </c>
      <c r="AD13">
        <f t="shared" si="3"/>
        <v>0</v>
      </c>
      <c r="AE13">
        <f t="shared" si="4"/>
        <v>5</v>
      </c>
      <c r="AF13">
        <f t="shared" si="5"/>
        <v>0</v>
      </c>
      <c r="AG13">
        <f t="shared" si="6"/>
        <v>0</v>
      </c>
      <c r="AH13">
        <f t="shared" si="7"/>
        <v>0</v>
      </c>
      <c r="AI13">
        <f t="shared" si="8"/>
        <v>0</v>
      </c>
      <c r="AJ13" s="255">
        <f t="shared" si="9"/>
        <v>5</v>
      </c>
      <c r="AK13" s="256"/>
    </row>
    <row r="14" spans="1:37" x14ac:dyDescent="0.2">
      <c r="A14" s="178" t="s">
        <v>302</v>
      </c>
      <c r="B14" s="264"/>
      <c r="C14" s="168"/>
      <c r="D14" s="169" t="str">
        <f t="shared" si="1"/>
        <v/>
      </c>
      <c r="E14" s="227"/>
      <c r="F14" s="250" t="s">
        <v>88</v>
      </c>
      <c r="G14" s="251">
        <f t="shared" si="2"/>
        <v>0</v>
      </c>
      <c r="H14" s="251">
        <f t="shared" si="2"/>
        <v>0</v>
      </c>
      <c r="I14" s="251">
        <f t="shared" si="2"/>
        <v>0</v>
      </c>
      <c r="J14" s="251">
        <f t="shared" si="2"/>
        <v>0</v>
      </c>
      <c r="K14" s="251">
        <f t="shared" si="2"/>
        <v>0</v>
      </c>
      <c r="L14" s="251">
        <f t="shared" si="2"/>
        <v>0</v>
      </c>
      <c r="M14" s="252"/>
      <c r="N14" s="245" t="e">
        <f>IF((#REF!=4),1,0)</f>
        <v>#REF!</v>
      </c>
      <c r="O14" s="253" t="s">
        <v>88</v>
      </c>
      <c r="P14" s="254">
        <v>0</v>
      </c>
      <c r="Q14" s="254">
        <v>0</v>
      </c>
      <c r="R14" s="254">
        <v>0</v>
      </c>
      <c r="S14" s="254">
        <v>0</v>
      </c>
      <c r="T14" s="254">
        <v>0</v>
      </c>
      <c r="U14" s="254">
        <v>0</v>
      </c>
      <c r="V14" s="230"/>
      <c r="W14" s="253" t="s">
        <v>88</v>
      </c>
      <c r="X14" s="254">
        <v>0</v>
      </c>
      <c r="Y14" s="254">
        <v>0</v>
      </c>
      <c r="Z14" s="254">
        <v>0</v>
      </c>
      <c r="AA14" s="254">
        <v>0</v>
      </c>
      <c r="AB14" s="254">
        <v>0</v>
      </c>
      <c r="AC14" s="254">
        <v>0</v>
      </c>
      <c r="AD14">
        <f t="shared" si="3"/>
        <v>0</v>
      </c>
      <c r="AE14">
        <f t="shared" si="4"/>
        <v>0</v>
      </c>
      <c r="AF14">
        <f t="shared" si="5"/>
        <v>0</v>
      </c>
      <c r="AG14">
        <f t="shared" si="6"/>
        <v>0</v>
      </c>
      <c r="AH14">
        <f t="shared" si="7"/>
        <v>0</v>
      </c>
      <c r="AI14">
        <f t="shared" si="8"/>
        <v>0</v>
      </c>
      <c r="AJ14" s="255">
        <f t="shared" si="9"/>
        <v>0</v>
      </c>
      <c r="AK14" s="256"/>
    </row>
    <row r="15" spans="1:37" x14ac:dyDescent="0.2">
      <c r="A15" s="178" t="s">
        <v>303</v>
      </c>
      <c r="B15" s="264"/>
      <c r="C15" s="168"/>
      <c r="D15" s="169" t="str">
        <f t="shared" si="1"/>
        <v/>
      </c>
      <c r="E15" s="227"/>
      <c r="F15" s="265" t="s">
        <v>304</v>
      </c>
      <c r="G15" s="251">
        <f t="shared" si="2"/>
        <v>15</v>
      </c>
      <c r="H15" s="251">
        <f t="shared" si="2"/>
        <v>18</v>
      </c>
      <c r="I15" s="251">
        <f t="shared" si="2"/>
        <v>25</v>
      </c>
      <c r="J15" s="251">
        <f t="shared" si="2"/>
        <v>31</v>
      </c>
      <c r="K15" s="251">
        <f t="shared" si="2"/>
        <v>38</v>
      </c>
      <c r="L15" s="251">
        <f t="shared" si="2"/>
        <v>45</v>
      </c>
      <c r="M15" s="252"/>
      <c r="N15" s="245"/>
      <c r="O15" s="266" t="s">
        <v>304</v>
      </c>
      <c r="P15" s="267">
        <v>22</v>
      </c>
      <c r="Q15" s="267">
        <v>26</v>
      </c>
      <c r="R15" s="267">
        <v>36</v>
      </c>
      <c r="S15" s="267">
        <v>46</v>
      </c>
      <c r="T15" s="267">
        <v>55</v>
      </c>
      <c r="U15" s="267">
        <v>64</v>
      </c>
      <c r="V15" s="230"/>
      <c r="W15" s="266" t="s">
        <v>304</v>
      </c>
      <c r="X15" s="267">
        <v>15</v>
      </c>
      <c r="Y15" s="267">
        <v>18</v>
      </c>
      <c r="Z15" s="267">
        <v>25</v>
      </c>
      <c r="AA15" s="267">
        <v>31</v>
      </c>
      <c r="AB15" s="267">
        <v>38</v>
      </c>
      <c r="AC15" s="267">
        <v>45</v>
      </c>
      <c r="AD15">
        <f t="shared" si="3"/>
        <v>0</v>
      </c>
      <c r="AE15">
        <f t="shared" si="4"/>
        <v>18</v>
      </c>
      <c r="AF15">
        <f t="shared" si="5"/>
        <v>0</v>
      </c>
      <c r="AG15">
        <f t="shared" si="6"/>
        <v>0</v>
      </c>
      <c r="AH15">
        <f t="shared" si="7"/>
        <v>0</v>
      </c>
      <c r="AI15">
        <f t="shared" si="8"/>
        <v>0</v>
      </c>
      <c r="AJ15" s="255">
        <f t="shared" si="9"/>
        <v>18</v>
      </c>
      <c r="AK15" s="256"/>
    </row>
    <row r="16" spans="1:37" x14ac:dyDescent="0.2">
      <c r="A16" s="259" t="s">
        <v>16</v>
      </c>
      <c r="B16" s="260" t="s">
        <v>9</v>
      </c>
      <c r="C16" s="175"/>
      <c r="D16" s="169" t="str">
        <f t="shared" si="1"/>
        <v>YES</v>
      </c>
      <c r="E16" s="227">
        <f>IF(D16="YES",1,0)</f>
        <v>1</v>
      </c>
      <c r="F16" s="265" t="s">
        <v>305</v>
      </c>
      <c r="G16" s="251">
        <f t="shared" si="2"/>
        <v>11</v>
      </c>
      <c r="H16" s="251">
        <f t="shared" si="2"/>
        <v>13</v>
      </c>
      <c r="I16" s="251">
        <f t="shared" si="2"/>
        <v>16</v>
      </c>
      <c r="J16" s="251">
        <f t="shared" si="2"/>
        <v>20</v>
      </c>
      <c r="K16" s="251">
        <f t="shared" si="2"/>
        <v>26</v>
      </c>
      <c r="L16" s="251">
        <f t="shared" si="2"/>
        <v>31</v>
      </c>
      <c r="M16" s="252"/>
      <c r="N16" s="245"/>
      <c r="O16" s="266" t="s">
        <v>305</v>
      </c>
      <c r="P16" s="267">
        <v>8</v>
      </c>
      <c r="Q16" s="267">
        <v>9</v>
      </c>
      <c r="R16" s="267">
        <v>20</v>
      </c>
      <c r="S16" s="267">
        <v>33</v>
      </c>
      <c r="T16" s="267">
        <v>46</v>
      </c>
      <c r="U16" s="267">
        <v>58</v>
      </c>
      <c r="V16" s="230"/>
      <c r="W16" s="266" t="s">
        <v>305</v>
      </c>
      <c r="X16" s="267">
        <v>11</v>
      </c>
      <c r="Y16" s="267">
        <v>13</v>
      </c>
      <c r="Z16" s="267">
        <v>16</v>
      </c>
      <c r="AA16" s="267">
        <v>20</v>
      </c>
      <c r="AB16" s="267">
        <v>26</v>
      </c>
      <c r="AC16" s="267">
        <v>31</v>
      </c>
      <c r="AD16">
        <f t="shared" si="3"/>
        <v>0</v>
      </c>
      <c r="AE16">
        <f t="shared" si="4"/>
        <v>13</v>
      </c>
      <c r="AF16">
        <f t="shared" si="5"/>
        <v>0</v>
      </c>
      <c r="AG16">
        <f t="shared" si="6"/>
        <v>0</v>
      </c>
      <c r="AH16">
        <f t="shared" si="7"/>
        <v>0</v>
      </c>
      <c r="AI16">
        <f t="shared" si="8"/>
        <v>0</v>
      </c>
      <c r="AJ16" s="255">
        <f t="shared" si="9"/>
        <v>13</v>
      </c>
      <c r="AK16" s="256"/>
    </row>
    <row r="17" spans="1:37" x14ac:dyDescent="0.2">
      <c r="A17" s="168"/>
      <c r="B17" s="268"/>
      <c r="C17" s="168"/>
      <c r="D17" s="169" t="str">
        <f t="shared" si="1"/>
        <v/>
      </c>
      <c r="E17" s="227"/>
      <c r="F17" s="244" t="s">
        <v>306</v>
      </c>
      <c r="G17" s="197"/>
      <c r="H17" s="197"/>
      <c r="I17" s="197"/>
      <c r="J17" s="197"/>
      <c r="K17" s="197"/>
      <c r="L17" s="197"/>
      <c r="M17" s="252"/>
      <c r="N17" s="245"/>
      <c r="O17" s="246" t="s">
        <v>306</v>
      </c>
      <c r="P17" s="262"/>
      <c r="Q17" s="262"/>
      <c r="R17" s="262"/>
      <c r="S17" s="262"/>
      <c r="T17" s="262"/>
      <c r="U17" s="262"/>
      <c r="V17" s="230"/>
      <c r="W17" s="246" t="s">
        <v>306</v>
      </c>
      <c r="X17" s="262"/>
      <c r="Y17" s="262"/>
      <c r="Z17" s="262"/>
      <c r="AA17" s="262"/>
      <c r="AB17" s="262"/>
      <c r="AC17" s="262"/>
      <c r="AJ17" s="255"/>
      <c r="AK17" s="256"/>
    </row>
    <row r="18" spans="1:37" x14ac:dyDescent="0.2">
      <c r="A18" s="178" t="s">
        <v>307</v>
      </c>
      <c r="B18" s="269"/>
      <c r="C18" s="168"/>
      <c r="D18" s="169" t="str">
        <f t="shared" si="1"/>
        <v/>
      </c>
      <c r="E18" s="227"/>
      <c r="F18" s="250" t="s">
        <v>85</v>
      </c>
      <c r="G18" s="251">
        <f t="shared" ref="G18:G27" si="10">IF($E$9=1,P18, IF($E$9=2,X18,0))</f>
        <v>4</v>
      </c>
      <c r="H18" s="251">
        <f t="shared" ref="H18:H27" si="11">IF($E$9=1,Q18, IF($E$9=2,Y18,0))</f>
        <v>5</v>
      </c>
      <c r="I18" s="251">
        <f t="shared" ref="I18:I27" si="12">IF($E$9=1,R18, IF($E$9=2,Z18,0))</f>
        <v>8</v>
      </c>
      <c r="J18" s="251">
        <f t="shared" ref="J18:J27" si="13">IF($E$9=1,S18, IF($E$9=2,AA18,0))</f>
        <v>10</v>
      </c>
      <c r="K18" s="251">
        <f t="shared" ref="K18:K27" si="14">IF($E$9=1,T18, IF($E$9=2,AB18,0))</f>
        <v>12</v>
      </c>
      <c r="L18" s="251">
        <f t="shared" ref="L18:L27" si="15">IF($E$9=1,U18, IF($E$9=2,AC18,0))</f>
        <v>15</v>
      </c>
      <c r="M18" s="252"/>
      <c r="N18" s="245" t="e">
        <f>IF((#REF!=1),1,0)</f>
        <v>#REF!</v>
      </c>
      <c r="O18" s="253" t="s">
        <v>85</v>
      </c>
      <c r="P18" s="254">
        <v>6</v>
      </c>
      <c r="Q18" s="254">
        <v>7</v>
      </c>
      <c r="R18" s="254">
        <v>9</v>
      </c>
      <c r="S18" s="254">
        <v>12</v>
      </c>
      <c r="T18" s="254">
        <v>15</v>
      </c>
      <c r="U18" s="254">
        <v>18</v>
      </c>
      <c r="V18" s="230"/>
      <c r="W18" s="253" t="s">
        <v>85</v>
      </c>
      <c r="X18" s="254">
        <v>4</v>
      </c>
      <c r="Y18" s="254">
        <v>5</v>
      </c>
      <c r="Z18" s="254">
        <v>8</v>
      </c>
      <c r="AA18" s="254">
        <v>10</v>
      </c>
      <c r="AB18" s="254">
        <v>12</v>
      </c>
      <c r="AC18" s="254">
        <v>15</v>
      </c>
      <c r="AD18">
        <f t="shared" ref="AD18:AD27" si="16">IF($E$12=0,G18,0)</f>
        <v>0</v>
      </c>
      <c r="AE18">
        <f t="shared" ref="AE18:AE27" si="17">IF($E$12=1,H18,0)</f>
        <v>5</v>
      </c>
      <c r="AF18">
        <f t="shared" ref="AF18:AF27" si="18">IF($E$12=2,I18,0)</f>
        <v>0</v>
      </c>
      <c r="AG18">
        <f t="shared" ref="AG18:AG27" si="19">IF($E$12=3,J18,0)</f>
        <v>0</v>
      </c>
      <c r="AH18">
        <f t="shared" ref="AH18:AH27" si="20">IF($E$12=4,K18,0)</f>
        <v>0</v>
      </c>
      <c r="AI18">
        <f t="shared" ref="AI18:AI27" si="21">IF($E$12=5,L18,0)</f>
        <v>0</v>
      </c>
      <c r="AJ18" s="255">
        <f t="shared" ref="AJ18:AJ27" si="22">SUM(AD18:AI18)</f>
        <v>5</v>
      </c>
      <c r="AK18" s="256"/>
    </row>
    <row r="19" spans="1:37" x14ac:dyDescent="0.2">
      <c r="A19" s="178" t="s">
        <v>303</v>
      </c>
      <c r="B19" s="269"/>
      <c r="C19" s="168"/>
      <c r="D19" s="169" t="str">
        <f t="shared" si="1"/>
        <v/>
      </c>
      <c r="E19" s="227"/>
      <c r="F19" s="250" t="s">
        <v>86</v>
      </c>
      <c r="G19" s="251">
        <f t="shared" si="10"/>
        <v>0</v>
      </c>
      <c r="H19" s="251">
        <f t="shared" si="11"/>
        <v>0</v>
      </c>
      <c r="I19" s="251">
        <f t="shared" si="12"/>
        <v>0</v>
      </c>
      <c r="J19" s="251">
        <f t="shared" si="13"/>
        <v>0</v>
      </c>
      <c r="K19" s="251">
        <f t="shared" si="14"/>
        <v>0</v>
      </c>
      <c r="L19" s="251">
        <f t="shared" si="15"/>
        <v>0</v>
      </c>
      <c r="M19" s="252"/>
      <c r="N19" s="245"/>
      <c r="O19" s="253" t="s">
        <v>86</v>
      </c>
      <c r="P19" s="254">
        <v>0</v>
      </c>
      <c r="Q19" s="254">
        <v>0</v>
      </c>
      <c r="R19" s="254">
        <v>0</v>
      </c>
      <c r="S19" s="254">
        <v>0</v>
      </c>
      <c r="T19" s="254">
        <v>0</v>
      </c>
      <c r="U19" s="254">
        <v>0</v>
      </c>
      <c r="V19" s="230"/>
      <c r="W19" s="253" t="s">
        <v>86</v>
      </c>
      <c r="X19" s="254">
        <v>0</v>
      </c>
      <c r="Y19" s="254">
        <v>0</v>
      </c>
      <c r="Z19" s="254">
        <v>0</v>
      </c>
      <c r="AA19" s="254">
        <v>0</v>
      </c>
      <c r="AB19" s="254">
        <v>0</v>
      </c>
      <c r="AC19" s="254">
        <v>0</v>
      </c>
      <c r="AD19">
        <f t="shared" si="16"/>
        <v>0</v>
      </c>
      <c r="AE19">
        <f t="shared" si="17"/>
        <v>0</v>
      </c>
      <c r="AF19">
        <f t="shared" si="18"/>
        <v>0</v>
      </c>
      <c r="AG19">
        <f t="shared" si="19"/>
        <v>0</v>
      </c>
      <c r="AH19">
        <f t="shared" si="20"/>
        <v>0</v>
      </c>
      <c r="AI19">
        <f t="shared" si="21"/>
        <v>0</v>
      </c>
      <c r="AJ19" s="255">
        <f t="shared" si="22"/>
        <v>0</v>
      </c>
      <c r="AK19" s="256"/>
    </row>
    <row r="20" spans="1:37" x14ac:dyDescent="0.2">
      <c r="A20" s="259" t="s">
        <v>16</v>
      </c>
      <c r="B20" s="260" t="s">
        <v>9</v>
      </c>
      <c r="C20" s="168"/>
      <c r="D20" s="169" t="str">
        <f t="shared" si="1"/>
        <v>YES</v>
      </c>
      <c r="E20" s="227">
        <f>IF(D20="YES",1,0)</f>
        <v>1</v>
      </c>
      <c r="F20" s="250" t="s">
        <v>87</v>
      </c>
      <c r="G20" s="251">
        <f t="shared" si="10"/>
        <v>9</v>
      </c>
      <c r="H20" s="251">
        <f t="shared" si="11"/>
        <v>11</v>
      </c>
      <c r="I20" s="251">
        <f t="shared" si="12"/>
        <v>14</v>
      </c>
      <c r="J20" s="251">
        <f t="shared" si="13"/>
        <v>15</v>
      </c>
      <c r="K20" s="251">
        <f t="shared" si="14"/>
        <v>16</v>
      </c>
      <c r="L20" s="251">
        <f t="shared" si="15"/>
        <v>19</v>
      </c>
      <c r="M20" s="252"/>
      <c r="N20" s="245" t="e">
        <f>IF((#REF!=3),1,0)</f>
        <v>#REF!</v>
      </c>
      <c r="O20" s="253" t="s">
        <v>299</v>
      </c>
      <c r="P20" s="254">
        <v>11</v>
      </c>
      <c r="Q20" s="254">
        <v>13</v>
      </c>
      <c r="R20" s="254">
        <v>15</v>
      </c>
      <c r="S20" s="254">
        <v>17</v>
      </c>
      <c r="T20" s="254">
        <v>21</v>
      </c>
      <c r="U20" s="254">
        <v>25</v>
      </c>
      <c r="V20" s="230"/>
      <c r="W20" s="253" t="s">
        <v>299</v>
      </c>
      <c r="X20" s="254">
        <v>9</v>
      </c>
      <c r="Y20" s="254">
        <v>11</v>
      </c>
      <c r="Z20" s="254">
        <v>14</v>
      </c>
      <c r="AA20" s="254">
        <v>15</v>
      </c>
      <c r="AB20" s="254">
        <v>16</v>
      </c>
      <c r="AC20" s="254">
        <v>19</v>
      </c>
      <c r="AD20">
        <f t="shared" si="16"/>
        <v>0</v>
      </c>
      <c r="AE20">
        <f t="shared" si="17"/>
        <v>11</v>
      </c>
      <c r="AF20">
        <f t="shared" si="18"/>
        <v>0</v>
      </c>
      <c r="AG20">
        <f t="shared" si="19"/>
        <v>0</v>
      </c>
      <c r="AH20">
        <f t="shared" si="20"/>
        <v>0</v>
      </c>
      <c r="AI20">
        <f t="shared" si="21"/>
        <v>0</v>
      </c>
      <c r="AJ20" s="255">
        <f t="shared" si="22"/>
        <v>11</v>
      </c>
      <c r="AK20" s="256"/>
    </row>
    <row r="21" spans="1:37" x14ac:dyDescent="0.2">
      <c r="A21" s="75"/>
      <c r="B21" s="270"/>
      <c r="C21" s="168"/>
      <c r="D21" s="169" t="str">
        <f t="shared" si="1"/>
        <v/>
      </c>
      <c r="E21" s="227"/>
      <c r="F21" s="250" t="s">
        <v>88</v>
      </c>
      <c r="G21" s="251">
        <f t="shared" si="10"/>
        <v>0</v>
      </c>
      <c r="H21" s="251">
        <f t="shared" si="11"/>
        <v>0</v>
      </c>
      <c r="I21" s="251">
        <f t="shared" si="12"/>
        <v>0</v>
      </c>
      <c r="J21" s="251">
        <f t="shared" si="13"/>
        <v>0</v>
      </c>
      <c r="K21" s="251">
        <f t="shared" si="14"/>
        <v>0</v>
      </c>
      <c r="L21" s="251">
        <f t="shared" si="15"/>
        <v>0</v>
      </c>
      <c r="M21" s="252"/>
      <c r="N21" s="245" t="e">
        <f>IF((#REF!=3),1,0)</f>
        <v>#REF!</v>
      </c>
      <c r="O21" s="253" t="s">
        <v>88</v>
      </c>
      <c r="P21" s="254">
        <v>0</v>
      </c>
      <c r="Q21" s="254">
        <v>0</v>
      </c>
      <c r="R21" s="254">
        <v>0</v>
      </c>
      <c r="S21" s="254">
        <v>0</v>
      </c>
      <c r="T21" s="254">
        <v>0</v>
      </c>
      <c r="U21" s="254">
        <v>0</v>
      </c>
      <c r="V21" s="230"/>
      <c r="W21" s="253" t="s">
        <v>88</v>
      </c>
      <c r="X21" s="254">
        <v>0</v>
      </c>
      <c r="Y21" s="254">
        <v>0</v>
      </c>
      <c r="Z21" s="254">
        <v>0</v>
      </c>
      <c r="AA21" s="254">
        <v>0</v>
      </c>
      <c r="AB21" s="254">
        <v>0</v>
      </c>
      <c r="AC21" s="254">
        <v>0</v>
      </c>
      <c r="AD21">
        <f t="shared" si="16"/>
        <v>0</v>
      </c>
      <c r="AE21">
        <f t="shared" si="17"/>
        <v>0</v>
      </c>
      <c r="AF21">
        <f t="shared" si="18"/>
        <v>0</v>
      </c>
      <c r="AG21">
        <f t="shared" si="19"/>
        <v>0</v>
      </c>
      <c r="AH21">
        <f t="shared" si="20"/>
        <v>0</v>
      </c>
      <c r="AI21">
        <f t="shared" si="21"/>
        <v>0</v>
      </c>
      <c r="AJ21" s="255">
        <f t="shared" si="22"/>
        <v>0</v>
      </c>
      <c r="AK21" s="256"/>
    </row>
    <row r="22" spans="1:37" x14ac:dyDescent="0.2">
      <c r="A22" s="178" t="s">
        <v>308</v>
      </c>
      <c r="B22" s="264"/>
      <c r="C22" s="168"/>
      <c r="D22" s="169" t="str">
        <f t="shared" si="1"/>
        <v/>
      </c>
      <c r="E22" s="227"/>
      <c r="F22" s="265" t="s">
        <v>309</v>
      </c>
      <c r="G22" s="251">
        <f t="shared" si="10"/>
        <v>23</v>
      </c>
      <c r="H22" s="251">
        <f t="shared" si="11"/>
        <v>26</v>
      </c>
      <c r="I22" s="251">
        <f t="shared" si="12"/>
        <v>47</v>
      </c>
      <c r="J22" s="251">
        <f t="shared" si="13"/>
        <v>95</v>
      </c>
      <c r="K22" s="251">
        <f t="shared" si="14"/>
        <v>153</v>
      </c>
      <c r="L22" s="251">
        <f t="shared" si="15"/>
        <v>211</v>
      </c>
      <c r="M22" s="252"/>
      <c r="N22" s="245"/>
      <c r="O22" s="266" t="s">
        <v>309</v>
      </c>
      <c r="P22" s="267">
        <v>23</v>
      </c>
      <c r="Q22" s="267">
        <v>26</v>
      </c>
      <c r="R22" s="267">
        <v>47</v>
      </c>
      <c r="S22" s="267">
        <v>95</v>
      </c>
      <c r="T22" s="267">
        <v>153</v>
      </c>
      <c r="U22" s="267">
        <v>211</v>
      </c>
      <c r="V22" s="230"/>
      <c r="W22" s="266" t="s">
        <v>309</v>
      </c>
      <c r="X22" s="267">
        <v>23</v>
      </c>
      <c r="Y22" s="267">
        <v>26</v>
      </c>
      <c r="Z22" s="267">
        <v>47</v>
      </c>
      <c r="AA22" s="267">
        <v>95</v>
      </c>
      <c r="AB22" s="267">
        <v>153</v>
      </c>
      <c r="AC22" s="267">
        <v>211</v>
      </c>
      <c r="AD22">
        <f t="shared" si="16"/>
        <v>0</v>
      </c>
      <c r="AE22">
        <f t="shared" si="17"/>
        <v>26</v>
      </c>
      <c r="AF22">
        <f t="shared" si="18"/>
        <v>0</v>
      </c>
      <c r="AG22">
        <f t="shared" si="19"/>
        <v>0</v>
      </c>
      <c r="AH22">
        <f t="shared" si="20"/>
        <v>0</v>
      </c>
      <c r="AI22">
        <f t="shared" si="21"/>
        <v>0</v>
      </c>
      <c r="AJ22" s="255">
        <f t="shared" si="22"/>
        <v>26</v>
      </c>
      <c r="AK22" s="256"/>
    </row>
    <row r="23" spans="1:37" x14ac:dyDescent="0.2">
      <c r="A23" s="178" t="s">
        <v>303</v>
      </c>
      <c r="B23" s="263"/>
      <c r="C23" s="168"/>
      <c r="D23" s="169" t="str">
        <f t="shared" si="1"/>
        <v/>
      </c>
      <c r="E23" s="227"/>
      <c r="F23" s="265" t="s">
        <v>310</v>
      </c>
      <c r="G23" s="251">
        <f t="shared" si="10"/>
        <v>38</v>
      </c>
      <c r="H23" s="251">
        <f t="shared" si="11"/>
        <v>42</v>
      </c>
      <c r="I23" s="251">
        <f t="shared" si="12"/>
        <v>67</v>
      </c>
      <c r="J23" s="251">
        <f t="shared" si="13"/>
        <v>104</v>
      </c>
      <c r="K23" s="251">
        <f t="shared" si="14"/>
        <v>141</v>
      </c>
      <c r="L23" s="251">
        <f t="shared" si="15"/>
        <v>178</v>
      </c>
      <c r="M23" s="252"/>
      <c r="N23" s="245"/>
      <c r="O23" s="266" t="s">
        <v>310</v>
      </c>
      <c r="P23" s="267">
        <v>38</v>
      </c>
      <c r="Q23" s="267">
        <v>42</v>
      </c>
      <c r="R23" s="267">
        <v>67</v>
      </c>
      <c r="S23" s="267">
        <v>104</v>
      </c>
      <c r="T23" s="267">
        <v>141</v>
      </c>
      <c r="U23" s="267">
        <v>178</v>
      </c>
      <c r="V23" s="230"/>
      <c r="W23" s="266" t="s">
        <v>310</v>
      </c>
      <c r="X23" s="267">
        <v>38</v>
      </c>
      <c r="Y23" s="267">
        <v>42</v>
      </c>
      <c r="Z23" s="267">
        <v>67</v>
      </c>
      <c r="AA23" s="267">
        <v>104</v>
      </c>
      <c r="AB23" s="267">
        <v>141</v>
      </c>
      <c r="AC23" s="267">
        <v>178</v>
      </c>
      <c r="AD23">
        <f t="shared" si="16"/>
        <v>0</v>
      </c>
      <c r="AE23">
        <f t="shared" si="17"/>
        <v>42</v>
      </c>
      <c r="AF23">
        <f t="shared" si="18"/>
        <v>0</v>
      </c>
      <c r="AG23">
        <f t="shared" si="19"/>
        <v>0</v>
      </c>
      <c r="AH23">
        <f t="shared" si="20"/>
        <v>0</v>
      </c>
      <c r="AI23">
        <f t="shared" si="21"/>
        <v>0</v>
      </c>
      <c r="AJ23" s="255">
        <f t="shared" si="22"/>
        <v>42</v>
      </c>
      <c r="AK23" s="256"/>
    </row>
    <row r="24" spans="1:37" x14ac:dyDescent="0.2">
      <c r="A24" s="259" t="s">
        <v>16</v>
      </c>
      <c r="B24" s="260" t="s">
        <v>11</v>
      </c>
      <c r="C24" s="168"/>
      <c r="D24" s="169" t="str">
        <f t="shared" si="1"/>
        <v>NO</v>
      </c>
      <c r="E24" s="227">
        <f>IF(D24="YES",1,0)</f>
        <v>0</v>
      </c>
      <c r="F24" s="265" t="s">
        <v>311</v>
      </c>
      <c r="G24" s="251">
        <f t="shared" si="10"/>
        <v>26</v>
      </c>
      <c r="H24" s="251">
        <f t="shared" si="11"/>
        <v>26</v>
      </c>
      <c r="I24" s="251">
        <f t="shared" si="12"/>
        <v>26</v>
      </c>
      <c r="J24" s="251">
        <f t="shared" si="13"/>
        <v>26</v>
      </c>
      <c r="K24" s="251">
        <f t="shared" si="14"/>
        <v>26</v>
      </c>
      <c r="L24" s="251">
        <f t="shared" si="15"/>
        <v>26</v>
      </c>
      <c r="M24" s="252"/>
      <c r="N24" s="245"/>
      <c r="O24" s="266" t="s">
        <v>311</v>
      </c>
      <c r="P24" s="267">
        <v>26</v>
      </c>
      <c r="Q24" s="267">
        <v>26</v>
      </c>
      <c r="R24" s="267">
        <v>26</v>
      </c>
      <c r="S24" s="267">
        <v>26</v>
      </c>
      <c r="T24" s="267">
        <v>26</v>
      </c>
      <c r="U24" s="267">
        <v>26</v>
      </c>
      <c r="V24" s="230"/>
      <c r="W24" s="266" t="s">
        <v>311</v>
      </c>
      <c r="X24" s="267">
        <v>26</v>
      </c>
      <c r="Y24" s="267">
        <v>26</v>
      </c>
      <c r="Z24" s="267">
        <v>26</v>
      </c>
      <c r="AA24" s="267">
        <v>26</v>
      </c>
      <c r="AB24" s="267">
        <v>26</v>
      </c>
      <c r="AC24" s="267">
        <v>26</v>
      </c>
      <c r="AD24">
        <f t="shared" si="16"/>
        <v>0</v>
      </c>
      <c r="AE24">
        <f t="shared" si="17"/>
        <v>26</v>
      </c>
      <c r="AF24">
        <f t="shared" si="18"/>
        <v>0</v>
      </c>
      <c r="AG24">
        <f t="shared" si="19"/>
        <v>0</v>
      </c>
      <c r="AH24">
        <f t="shared" si="20"/>
        <v>0</v>
      </c>
      <c r="AI24">
        <f t="shared" si="21"/>
        <v>0</v>
      </c>
      <c r="AJ24" s="255">
        <f t="shared" si="22"/>
        <v>26</v>
      </c>
      <c r="AK24" s="256"/>
    </row>
    <row r="25" spans="1:37" ht="25.5" x14ac:dyDescent="0.2">
      <c r="A25" s="75"/>
      <c r="B25" s="270"/>
      <c r="C25" s="168"/>
      <c r="D25" s="169" t="str">
        <f t="shared" si="1"/>
        <v/>
      </c>
      <c r="E25" s="227"/>
      <c r="F25" s="271" t="s">
        <v>312</v>
      </c>
      <c r="G25" s="251">
        <f t="shared" si="10"/>
        <v>11</v>
      </c>
      <c r="H25" s="251">
        <f t="shared" si="11"/>
        <v>11</v>
      </c>
      <c r="I25" s="251">
        <f t="shared" si="12"/>
        <v>11</v>
      </c>
      <c r="J25" s="251">
        <f t="shared" si="13"/>
        <v>11</v>
      </c>
      <c r="K25" s="251">
        <f t="shared" si="14"/>
        <v>11</v>
      </c>
      <c r="L25" s="251">
        <f t="shared" si="15"/>
        <v>11</v>
      </c>
      <c r="M25" s="252"/>
      <c r="N25" s="245">
        <f>IF((D35=2),1,0)</f>
        <v>0</v>
      </c>
      <c r="O25" s="266" t="s">
        <v>313</v>
      </c>
      <c r="P25" s="267">
        <v>11</v>
      </c>
      <c r="Q25" s="267">
        <v>11</v>
      </c>
      <c r="R25" s="267">
        <v>11</v>
      </c>
      <c r="S25" s="267">
        <v>11</v>
      </c>
      <c r="T25" s="267">
        <v>11</v>
      </c>
      <c r="U25" s="267">
        <v>11</v>
      </c>
      <c r="V25" s="230"/>
      <c r="W25" s="266" t="s">
        <v>313</v>
      </c>
      <c r="X25" s="267">
        <v>11</v>
      </c>
      <c r="Y25" s="267">
        <v>11</v>
      </c>
      <c r="Z25" s="267">
        <v>11</v>
      </c>
      <c r="AA25" s="267">
        <v>11</v>
      </c>
      <c r="AB25" s="267">
        <v>11</v>
      </c>
      <c r="AC25" s="267">
        <v>11</v>
      </c>
      <c r="AD25">
        <f t="shared" si="16"/>
        <v>0</v>
      </c>
      <c r="AE25">
        <f t="shared" si="17"/>
        <v>11</v>
      </c>
      <c r="AF25">
        <f t="shared" si="18"/>
        <v>0</v>
      </c>
      <c r="AG25">
        <f t="shared" si="19"/>
        <v>0</v>
      </c>
      <c r="AH25">
        <f t="shared" si="20"/>
        <v>0</v>
      </c>
      <c r="AI25">
        <f t="shared" si="21"/>
        <v>0</v>
      </c>
      <c r="AJ25" s="255">
        <f t="shared" si="22"/>
        <v>11</v>
      </c>
      <c r="AK25" s="256"/>
    </row>
    <row r="26" spans="1:37" ht="25.5" x14ac:dyDescent="0.2">
      <c r="A26" s="178" t="s">
        <v>314</v>
      </c>
      <c r="B26" s="263"/>
      <c r="C26" s="168"/>
      <c r="D26" s="169" t="str">
        <f t="shared" si="1"/>
        <v/>
      </c>
      <c r="E26" s="227"/>
      <c r="F26" s="271" t="s">
        <v>315</v>
      </c>
      <c r="G26" s="251">
        <f t="shared" si="10"/>
        <v>12</v>
      </c>
      <c r="H26" s="251">
        <f t="shared" si="11"/>
        <v>12</v>
      </c>
      <c r="I26" s="251">
        <f t="shared" si="12"/>
        <v>12</v>
      </c>
      <c r="J26" s="251">
        <f t="shared" si="13"/>
        <v>12</v>
      </c>
      <c r="K26" s="251">
        <f t="shared" si="14"/>
        <v>12</v>
      </c>
      <c r="L26" s="251">
        <f t="shared" si="15"/>
        <v>12</v>
      </c>
      <c r="M26" s="252"/>
      <c r="N26" s="245">
        <f>IF((D38=2),1,0)</f>
        <v>0</v>
      </c>
      <c r="O26" s="266" t="s">
        <v>315</v>
      </c>
      <c r="P26" s="267">
        <v>12</v>
      </c>
      <c r="Q26" s="267">
        <v>12</v>
      </c>
      <c r="R26" s="267">
        <v>12</v>
      </c>
      <c r="S26" s="267">
        <v>12</v>
      </c>
      <c r="T26" s="267">
        <v>12</v>
      </c>
      <c r="U26" s="267">
        <v>12</v>
      </c>
      <c r="V26" s="230"/>
      <c r="W26" s="266" t="s">
        <v>315</v>
      </c>
      <c r="X26" s="267">
        <v>12</v>
      </c>
      <c r="Y26" s="267">
        <v>12</v>
      </c>
      <c r="Z26" s="267">
        <v>12</v>
      </c>
      <c r="AA26" s="267">
        <v>12</v>
      </c>
      <c r="AB26" s="267">
        <v>12</v>
      </c>
      <c r="AC26" s="267">
        <v>12</v>
      </c>
      <c r="AD26">
        <f t="shared" si="16"/>
        <v>0</v>
      </c>
      <c r="AE26">
        <f t="shared" si="17"/>
        <v>12</v>
      </c>
      <c r="AF26">
        <f t="shared" si="18"/>
        <v>0</v>
      </c>
      <c r="AG26">
        <f t="shared" si="19"/>
        <v>0</v>
      </c>
      <c r="AH26">
        <f t="shared" si="20"/>
        <v>0</v>
      </c>
      <c r="AI26">
        <f t="shared" si="21"/>
        <v>0</v>
      </c>
      <c r="AJ26" s="255">
        <f t="shared" si="22"/>
        <v>12</v>
      </c>
      <c r="AK26" s="256"/>
    </row>
    <row r="27" spans="1:37" x14ac:dyDescent="0.2">
      <c r="A27" s="259" t="s">
        <v>16</v>
      </c>
      <c r="B27" s="260" t="s">
        <v>87</v>
      </c>
      <c r="C27" s="168"/>
      <c r="D27" s="169" t="str">
        <f t="shared" si="1"/>
        <v>ELECTRIC/OIL</v>
      </c>
      <c r="E27" s="227">
        <f>IF(D27="NATURAL GAS",1, IF(D27="BOTTLE GAS",2, IF(D27="ELECTRIC/OIL",3, IF(D27="COAL/OTHER",4,0))))</f>
        <v>3</v>
      </c>
      <c r="F27" s="265" t="s">
        <v>316</v>
      </c>
      <c r="G27" s="251">
        <f t="shared" si="10"/>
        <v>0</v>
      </c>
      <c r="H27" s="251">
        <f t="shared" si="11"/>
        <v>0</v>
      </c>
      <c r="I27" s="251">
        <f t="shared" si="12"/>
        <v>0</v>
      </c>
      <c r="J27" s="251">
        <f t="shared" si="13"/>
        <v>0</v>
      </c>
      <c r="K27" s="251">
        <f t="shared" si="14"/>
        <v>0</v>
      </c>
      <c r="L27" s="251">
        <f t="shared" si="15"/>
        <v>0</v>
      </c>
      <c r="M27" s="252"/>
      <c r="N27" s="245"/>
      <c r="O27" s="266" t="s">
        <v>317</v>
      </c>
      <c r="P27" s="267">
        <v>0</v>
      </c>
      <c r="Q27" s="267">
        <v>0</v>
      </c>
      <c r="R27" s="267">
        <v>0</v>
      </c>
      <c r="S27" s="267">
        <v>0</v>
      </c>
      <c r="T27" s="267">
        <v>0</v>
      </c>
      <c r="U27" s="267">
        <v>0</v>
      </c>
      <c r="V27" s="230"/>
      <c r="W27" s="266" t="s">
        <v>317</v>
      </c>
      <c r="X27" s="267">
        <v>0</v>
      </c>
      <c r="Y27" s="267">
        <v>0</v>
      </c>
      <c r="Z27" s="267">
        <v>0</v>
      </c>
      <c r="AA27" s="267">
        <v>0</v>
      </c>
      <c r="AB27" s="267">
        <v>0</v>
      </c>
      <c r="AC27" s="267">
        <v>0</v>
      </c>
      <c r="AD27">
        <f t="shared" si="16"/>
        <v>0</v>
      </c>
      <c r="AE27">
        <f t="shared" si="17"/>
        <v>0</v>
      </c>
      <c r="AF27">
        <f t="shared" si="18"/>
        <v>0</v>
      </c>
      <c r="AG27">
        <f t="shared" si="19"/>
        <v>0</v>
      </c>
      <c r="AH27">
        <f t="shared" si="20"/>
        <v>0</v>
      </c>
      <c r="AI27">
        <f t="shared" si="21"/>
        <v>0</v>
      </c>
      <c r="AJ27" s="255">
        <f t="shared" si="22"/>
        <v>0</v>
      </c>
      <c r="AK27" s="256"/>
    </row>
    <row r="28" spans="1:37" x14ac:dyDescent="0.2">
      <c r="A28" s="75"/>
      <c r="B28" s="270"/>
      <c r="C28" s="168"/>
      <c r="D28" s="169" t="str">
        <f t="shared" si="1"/>
        <v/>
      </c>
      <c r="E28" s="227"/>
      <c r="F28" s="455"/>
      <c r="G28" s="456"/>
      <c r="H28" s="456"/>
      <c r="I28" s="456"/>
      <c r="J28" s="456"/>
      <c r="K28" s="456"/>
      <c r="L28" s="456"/>
      <c r="M28" s="239"/>
      <c r="N28" s="245"/>
      <c r="O28" s="272"/>
      <c r="P28" s="273"/>
      <c r="Q28" s="273"/>
      <c r="R28" s="273"/>
      <c r="S28" s="273"/>
      <c r="T28" s="273"/>
      <c r="U28" s="207"/>
      <c r="V28" s="230"/>
      <c r="W28" s="272"/>
      <c r="X28" s="273"/>
      <c r="Y28" s="273"/>
      <c r="Z28" s="273"/>
      <c r="AA28" s="273"/>
      <c r="AB28" s="273"/>
      <c r="AC28" s="207"/>
      <c r="AK28" s="175"/>
    </row>
    <row r="29" spans="1:37" x14ac:dyDescent="0.2">
      <c r="A29" s="178" t="s">
        <v>318</v>
      </c>
      <c r="B29" s="263"/>
      <c r="C29" s="168"/>
      <c r="D29" s="169" t="str">
        <f t="shared" si="1"/>
        <v/>
      </c>
      <c r="E29" s="169"/>
      <c r="F29" s="177"/>
      <c r="G29" s="177"/>
      <c r="H29" s="177"/>
      <c r="I29" s="177"/>
      <c r="J29" s="177"/>
      <c r="K29" s="177"/>
      <c r="L29" s="177"/>
      <c r="N29" s="169"/>
      <c r="O29" s="202"/>
      <c r="P29" s="202"/>
      <c r="Q29" s="202"/>
      <c r="R29" s="202"/>
      <c r="S29" s="202"/>
      <c r="T29" s="202"/>
      <c r="U29" s="202"/>
      <c r="V29" s="169"/>
      <c r="W29" s="202"/>
      <c r="X29" s="202"/>
      <c r="Y29" s="202"/>
      <c r="Z29" s="202"/>
      <c r="AA29" s="202"/>
      <c r="AB29" s="202"/>
      <c r="AC29" s="202"/>
    </row>
    <row r="30" spans="1:37" x14ac:dyDescent="0.2">
      <c r="A30" s="259" t="s">
        <v>16</v>
      </c>
      <c r="B30" s="260" t="s">
        <v>87</v>
      </c>
      <c r="C30" s="168"/>
      <c r="D30" s="169" t="str">
        <f t="shared" si="1"/>
        <v>ELECTRIC/OIL</v>
      </c>
      <c r="E30" s="169">
        <f>IF(D30="NATURAL GAS",1, IF(D30="BOTTLE GAS",2, IF(D30="ELECTRIC/OIL",3, IF(D30="COAL/OTHER",4,0))))</f>
        <v>3</v>
      </c>
      <c r="F30" s="168"/>
      <c r="G30" s="168"/>
      <c r="H30" s="168"/>
      <c r="I30" s="168"/>
      <c r="J30" s="168"/>
      <c r="K30" s="168"/>
      <c r="L30" s="168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</row>
    <row r="31" spans="1:37" x14ac:dyDescent="0.2">
      <c r="A31" s="75"/>
      <c r="B31" s="75"/>
      <c r="C31" s="168"/>
      <c r="D31" s="169" t="str">
        <f t="shared" si="1"/>
        <v/>
      </c>
      <c r="E31" s="169"/>
      <c r="F31" s="170"/>
      <c r="G31" s="170"/>
      <c r="H31" s="168"/>
      <c r="I31" s="168"/>
      <c r="J31" s="168"/>
      <c r="K31" s="168"/>
      <c r="L31" s="168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</row>
    <row r="32" spans="1:37" x14ac:dyDescent="0.2">
      <c r="A32" s="178" t="s">
        <v>319</v>
      </c>
      <c r="B32" s="274"/>
      <c r="C32" s="168"/>
      <c r="D32" s="169" t="str">
        <f t="shared" si="1"/>
        <v/>
      </c>
      <c r="E32" s="227"/>
      <c r="F32" s="275"/>
      <c r="G32" s="275"/>
      <c r="H32" s="175"/>
      <c r="I32" s="168" t="s">
        <v>394</v>
      </c>
      <c r="J32" s="168"/>
      <c r="K32" s="168"/>
      <c r="L32" s="168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</row>
    <row r="33" spans="1:29" x14ac:dyDescent="0.2">
      <c r="A33" s="259" t="s">
        <v>16</v>
      </c>
      <c r="B33" s="260" t="s">
        <v>85</v>
      </c>
      <c r="C33" s="175"/>
      <c r="D33" s="169" t="str">
        <f t="shared" si="1"/>
        <v>NATURAL GAS</v>
      </c>
      <c r="E33" s="169">
        <f>IF(D33="NATURAL GAS",1, IF(D33="BOTTLE GAS",2, IF(D33="ELECTRIC/OIL",3, IF(D33="COAL/OTHER",4,0))))</f>
        <v>1</v>
      </c>
      <c r="F33" s="276" t="s">
        <v>320</v>
      </c>
      <c r="G33" s="277" t="s">
        <v>41</v>
      </c>
      <c r="H33" s="175"/>
      <c r="I33" s="168" t="s">
        <v>392</v>
      </c>
      <c r="J33" s="168"/>
      <c r="K33" s="168"/>
      <c r="L33" s="168"/>
      <c r="N33" s="169"/>
      <c r="O33" s="278"/>
      <c r="P33" s="279"/>
      <c r="Q33" s="169"/>
      <c r="R33" s="169"/>
      <c r="S33" s="169"/>
      <c r="T33" s="169"/>
      <c r="U33" s="169"/>
      <c r="V33" s="169"/>
      <c r="W33" s="278"/>
      <c r="X33" s="279"/>
      <c r="Y33" s="169"/>
      <c r="Z33" s="169"/>
      <c r="AA33" s="169"/>
      <c r="AB33" s="169"/>
      <c r="AC33" s="169"/>
    </row>
    <row r="34" spans="1:29" x14ac:dyDescent="0.2">
      <c r="A34" s="75"/>
      <c r="B34" s="75"/>
      <c r="C34" s="168"/>
      <c r="D34" s="169" t="str">
        <f t="shared" si="1"/>
        <v/>
      </c>
      <c r="E34" s="227"/>
      <c r="F34" s="280" t="s">
        <v>296</v>
      </c>
      <c r="G34" s="251">
        <f>IF(E27=1,AJ6, IF(E27=2,AJ7,IF(E27=3,AJ8, IF(E27=4,AJ9,0))))</f>
        <v>10</v>
      </c>
      <c r="H34" s="175"/>
      <c r="I34" s="168" t="s">
        <v>393</v>
      </c>
      <c r="J34" s="168"/>
      <c r="K34" s="168"/>
      <c r="L34" s="168"/>
      <c r="N34" s="169"/>
      <c r="O34" s="169"/>
      <c r="P34" s="223"/>
      <c r="Q34" s="169"/>
      <c r="R34" s="169"/>
      <c r="S34" s="169"/>
      <c r="T34" s="169"/>
      <c r="U34" s="169"/>
      <c r="V34" s="169"/>
      <c r="W34" s="169"/>
      <c r="X34" s="223"/>
      <c r="Y34" s="169"/>
      <c r="Z34" s="169"/>
      <c r="AA34" s="169"/>
      <c r="AB34" s="169"/>
      <c r="AC34" s="169"/>
    </row>
    <row r="35" spans="1:29" x14ac:dyDescent="0.2">
      <c r="A35" s="178" t="s">
        <v>321</v>
      </c>
      <c r="B35" s="274"/>
      <c r="C35" s="168"/>
      <c r="D35" s="169" t="str">
        <f t="shared" si="1"/>
        <v/>
      </c>
      <c r="E35" s="227"/>
      <c r="F35" s="280" t="s">
        <v>300</v>
      </c>
      <c r="G35" s="251">
        <f>IF(E30=1,AJ11, IF(E30=2, AJ12, IF(E30=3,AJ13, IF(E30=4,AJ14,0))))</f>
        <v>5</v>
      </c>
      <c r="H35" s="175"/>
      <c r="I35" s="168"/>
      <c r="J35" s="168"/>
      <c r="K35" s="168"/>
      <c r="L35" s="168"/>
      <c r="N35" s="169"/>
      <c r="O35" s="169"/>
      <c r="P35" s="223"/>
      <c r="Q35" s="169"/>
      <c r="R35" s="169"/>
      <c r="S35" s="169"/>
      <c r="T35" s="169"/>
      <c r="U35" s="169"/>
      <c r="V35" s="169"/>
      <c r="W35" s="169"/>
      <c r="X35" s="223"/>
      <c r="Y35" s="169"/>
      <c r="Z35" s="169"/>
      <c r="AA35" s="169"/>
      <c r="AB35" s="169"/>
      <c r="AC35" s="169"/>
    </row>
    <row r="36" spans="1:29" x14ac:dyDescent="0.2">
      <c r="A36" s="259" t="s">
        <v>16</v>
      </c>
      <c r="B36" s="260" t="s">
        <v>11</v>
      </c>
      <c r="C36" s="175"/>
      <c r="D36" s="169" t="str">
        <f t="shared" si="1"/>
        <v>NO</v>
      </c>
      <c r="E36" s="227">
        <f>IF(D36="YES",1,0)</f>
        <v>0</v>
      </c>
      <c r="F36" s="280" t="s">
        <v>304</v>
      </c>
      <c r="G36" s="251">
        <f>AJ15</f>
        <v>18</v>
      </c>
      <c r="H36" s="175"/>
      <c r="I36" s="168" t="s">
        <v>395</v>
      </c>
      <c r="J36" s="168"/>
      <c r="K36" s="168"/>
      <c r="L36" s="168"/>
      <c r="N36" s="169"/>
      <c r="O36" s="169"/>
      <c r="P36" s="223"/>
      <c r="Q36" s="169"/>
      <c r="R36" s="169"/>
      <c r="S36" s="169"/>
      <c r="T36" s="169"/>
      <c r="U36" s="169"/>
      <c r="V36" s="169"/>
      <c r="W36" s="169"/>
      <c r="X36" s="223"/>
      <c r="Y36" s="169"/>
      <c r="Z36" s="169"/>
      <c r="AA36" s="169"/>
      <c r="AB36" s="169"/>
      <c r="AC36" s="169"/>
    </row>
    <row r="37" spans="1:29" x14ac:dyDescent="0.2">
      <c r="A37" s="168"/>
      <c r="B37" s="281"/>
      <c r="C37" s="168"/>
      <c r="D37" s="169" t="str">
        <f t="shared" si="1"/>
        <v/>
      </c>
      <c r="E37" s="227"/>
      <c r="F37" s="280" t="s">
        <v>305</v>
      </c>
      <c r="G37" s="251">
        <f>AJ16</f>
        <v>13</v>
      </c>
      <c r="H37" s="175"/>
      <c r="I37" s="168"/>
      <c r="J37" s="168"/>
      <c r="K37" s="168"/>
      <c r="L37" s="168"/>
      <c r="N37" s="169"/>
      <c r="O37" s="169"/>
      <c r="P37" s="223"/>
      <c r="Q37" s="169"/>
      <c r="R37" s="169"/>
      <c r="S37" s="169"/>
      <c r="T37" s="169"/>
      <c r="U37" s="169"/>
      <c r="V37" s="169"/>
      <c r="W37" s="169"/>
      <c r="X37" s="223"/>
      <c r="Y37" s="169"/>
      <c r="Z37" s="169"/>
      <c r="AA37" s="169"/>
      <c r="AB37" s="169"/>
      <c r="AC37" s="169"/>
    </row>
    <row r="38" spans="1:29" x14ac:dyDescent="0.2">
      <c r="A38" s="178" t="s">
        <v>322</v>
      </c>
      <c r="B38" s="274"/>
      <c r="C38" s="168"/>
      <c r="D38" s="169" t="str">
        <f t="shared" si="1"/>
        <v/>
      </c>
      <c r="E38" s="227"/>
      <c r="F38" s="280" t="s">
        <v>306</v>
      </c>
      <c r="G38" s="251">
        <f>IF(E33=1,AJ18, IF(E33=2,AJ19, IF(E33=3,AJ20,IF(E33=4,AJ21,0))))</f>
        <v>5</v>
      </c>
      <c r="H38" s="175"/>
      <c r="I38" s="168"/>
      <c r="J38" s="168"/>
      <c r="K38" s="168"/>
      <c r="L38" s="168"/>
      <c r="N38" s="169"/>
      <c r="O38" s="169"/>
      <c r="P38" s="223"/>
      <c r="Q38" s="169"/>
      <c r="R38" s="169"/>
      <c r="S38" s="169"/>
      <c r="T38" s="169"/>
      <c r="U38" s="169"/>
      <c r="V38" s="169"/>
      <c r="W38" s="169"/>
      <c r="X38" s="223"/>
      <c r="Y38" s="169"/>
      <c r="Z38" s="169"/>
      <c r="AA38" s="169"/>
      <c r="AB38" s="169"/>
      <c r="AC38" s="169"/>
    </row>
    <row r="39" spans="1:29" x14ac:dyDescent="0.2">
      <c r="A39" s="259" t="s">
        <v>16</v>
      </c>
      <c r="B39" s="260" t="s">
        <v>11</v>
      </c>
      <c r="C39" s="175"/>
      <c r="D39" s="169" t="str">
        <f t="shared" si="1"/>
        <v>NO</v>
      </c>
      <c r="E39" s="227">
        <f>IF(D39="YES",1,0)</f>
        <v>0</v>
      </c>
      <c r="F39" s="280" t="s">
        <v>309</v>
      </c>
      <c r="G39" s="251">
        <f>IF(E16=1,AJ22,0)</f>
        <v>26</v>
      </c>
      <c r="H39" s="175"/>
      <c r="I39" s="168"/>
      <c r="J39" s="168"/>
      <c r="K39" s="168"/>
      <c r="L39" s="168"/>
      <c r="N39" s="169"/>
      <c r="O39" s="169"/>
      <c r="P39" s="223"/>
      <c r="Q39" s="169"/>
      <c r="R39" s="169"/>
      <c r="S39" s="169"/>
      <c r="T39" s="169"/>
      <c r="U39" s="169"/>
      <c r="V39" s="169"/>
      <c r="W39" s="169"/>
      <c r="X39" s="223"/>
      <c r="Y39" s="169"/>
      <c r="Z39" s="169"/>
      <c r="AA39" s="169"/>
      <c r="AB39" s="169"/>
      <c r="AC39" s="169"/>
    </row>
    <row r="40" spans="1:29" x14ac:dyDescent="0.2">
      <c r="A40" s="75"/>
      <c r="B40" s="270"/>
      <c r="C40" s="168"/>
      <c r="D40" s="169"/>
      <c r="E40" s="227"/>
      <c r="F40" s="280" t="s">
        <v>310</v>
      </c>
      <c r="G40" s="251">
        <f>IF(E20=1,AJ23,0)</f>
        <v>42</v>
      </c>
      <c r="H40" s="175"/>
      <c r="I40" s="168"/>
      <c r="J40" s="168"/>
      <c r="K40" s="168"/>
      <c r="L40" s="168"/>
      <c r="N40" s="169"/>
      <c r="O40" s="169"/>
      <c r="P40" s="223"/>
      <c r="Q40" s="169"/>
      <c r="R40" s="169"/>
      <c r="S40" s="169"/>
      <c r="T40" s="169"/>
      <c r="U40" s="169"/>
      <c r="V40" s="169"/>
      <c r="W40" s="169"/>
      <c r="X40" s="223"/>
      <c r="Y40" s="169"/>
      <c r="Z40" s="169"/>
      <c r="AA40" s="169"/>
      <c r="AB40" s="169"/>
      <c r="AC40" s="169"/>
    </row>
    <row r="41" spans="1:29" x14ac:dyDescent="0.2">
      <c r="A41" s="179"/>
      <c r="B41" s="282"/>
      <c r="C41" s="168"/>
      <c r="D41" s="169"/>
      <c r="E41" s="227"/>
      <c r="F41" s="280" t="s">
        <v>311</v>
      </c>
      <c r="G41" s="251">
        <f>IF(E24=1,AJ24,0)</f>
        <v>0</v>
      </c>
      <c r="H41" s="175"/>
      <c r="I41" s="168"/>
      <c r="J41" s="168"/>
      <c r="K41" s="168"/>
      <c r="L41" s="168"/>
      <c r="N41" s="169"/>
      <c r="O41" s="169"/>
      <c r="P41" s="223"/>
      <c r="Q41" s="169"/>
      <c r="R41" s="169"/>
      <c r="S41" s="169"/>
      <c r="T41" s="169"/>
      <c r="U41" s="169"/>
      <c r="V41" s="169"/>
      <c r="W41" s="169"/>
      <c r="X41" s="223"/>
      <c r="Y41" s="169"/>
      <c r="Z41" s="169"/>
      <c r="AA41" s="169"/>
      <c r="AB41" s="169"/>
      <c r="AC41" s="169"/>
    </row>
    <row r="42" spans="1:29" x14ac:dyDescent="0.2">
      <c r="A42" s="75"/>
      <c r="B42" s="75"/>
      <c r="C42" s="168"/>
      <c r="D42" s="169"/>
      <c r="E42" s="227"/>
      <c r="F42" s="280" t="s">
        <v>323</v>
      </c>
      <c r="G42" s="251">
        <f>IF(E36=1,AJ25,0)</f>
        <v>0</v>
      </c>
      <c r="H42" s="175"/>
      <c r="I42" s="168"/>
      <c r="J42" s="168"/>
      <c r="K42" s="168"/>
      <c r="L42" s="168"/>
      <c r="N42" s="169"/>
      <c r="O42" s="169"/>
      <c r="P42" s="223"/>
      <c r="Q42" s="169"/>
      <c r="R42" s="169"/>
      <c r="S42" s="169"/>
      <c r="T42" s="169"/>
      <c r="U42" s="169"/>
      <c r="V42" s="169"/>
      <c r="W42" s="169"/>
      <c r="X42" s="223"/>
      <c r="Y42" s="169"/>
      <c r="Z42" s="169"/>
      <c r="AA42" s="169"/>
      <c r="AB42" s="169"/>
      <c r="AC42" s="169"/>
    </row>
    <row r="43" spans="1:29" x14ac:dyDescent="0.2">
      <c r="A43" s="75"/>
      <c r="B43" s="75"/>
      <c r="C43" s="168"/>
      <c r="D43" s="169"/>
      <c r="E43" s="227"/>
      <c r="F43" s="280" t="s">
        <v>324</v>
      </c>
      <c r="G43" s="251">
        <f>IF(E39=1,AJ26,0)</f>
        <v>0</v>
      </c>
      <c r="H43" s="283"/>
      <c r="I43" s="284"/>
      <c r="J43" s="170"/>
      <c r="K43" s="168"/>
      <c r="L43" s="168"/>
      <c r="N43" s="169"/>
      <c r="O43" s="169"/>
      <c r="P43" s="223"/>
      <c r="Q43" s="279"/>
      <c r="R43" s="279"/>
      <c r="S43" s="169"/>
      <c r="T43" s="169"/>
      <c r="U43" s="169"/>
      <c r="V43" s="169"/>
      <c r="W43" s="169"/>
      <c r="X43" s="223"/>
      <c r="Y43" s="279"/>
      <c r="Z43" s="279"/>
      <c r="AA43" s="169"/>
      <c r="AB43" s="169"/>
      <c r="AC43" s="169"/>
    </row>
    <row r="44" spans="1:29" x14ac:dyDescent="0.2">
      <c r="A44" s="75"/>
      <c r="B44" s="75"/>
      <c r="C44" s="168"/>
      <c r="D44" s="169"/>
      <c r="E44" s="227"/>
      <c r="F44" s="280" t="s">
        <v>325</v>
      </c>
      <c r="G44" s="251">
        <f>AJ27</f>
        <v>0</v>
      </c>
      <c r="H44" s="226"/>
      <c r="I44" s="285" t="s">
        <v>81</v>
      </c>
      <c r="J44" s="286">
        <f>SUM(G34:G44)</f>
        <v>119</v>
      </c>
      <c r="K44" s="175"/>
      <c r="L44" s="168"/>
      <c r="N44" s="169"/>
      <c r="O44" s="169"/>
      <c r="P44" s="223"/>
      <c r="Q44" s="169"/>
      <c r="R44" s="279"/>
      <c r="S44" s="287"/>
      <c r="T44" s="169"/>
      <c r="U44" s="169"/>
      <c r="V44" s="169"/>
      <c r="W44" s="169"/>
      <c r="X44" s="223"/>
      <c r="Y44" s="169"/>
      <c r="Z44" s="279"/>
      <c r="AA44" s="287"/>
      <c r="AB44" s="169"/>
      <c r="AC44" s="169"/>
    </row>
    <row r="45" spans="1:29" x14ac:dyDescent="0.2">
      <c r="A45" s="75"/>
      <c r="B45" s="75"/>
      <c r="C45" s="168"/>
      <c r="D45" s="169"/>
      <c r="E45" s="169"/>
      <c r="F45" s="177"/>
      <c r="G45" s="177"/>
      <c r="H45" s="168"/>
      <c r="I45" s="177"/>
      <c r="J45" s="177"/>
      <c r="K45" s="168"/>
      <c r="L45" s="168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</row>
    <row r="46" spans="1:29" x14ac:dyDescent="0.2">
      <c r="A46" s="75"/>
      <c r="B46" s="75"/>
      <c r="C46" s="168"/>
      <c r="D46" s="169"/>
      <c r="E46" s="169"/>
      <c r="F46" s="168"/>
      <c r="G46" s="168"/>
      <c r="H46" s="168"/>
      <c r="I46" s="168"/>
      <c r="J46" s="168"/>
      <c r="K46" s="168"/>
      <c r="L46" s="168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</row>
    <row r="47" spans="1:29" x14ac:dyDescent="0.2">
      <c r="A47" s="168"/>
      <c r="B47" s="168"/>
      <c r="C47" s="168"/>
      <c r="D47" s="169"/>
      <c r="E47" s="169"/>
      <c r="F47" s="168"/>
      <c r="G47" s="168"/>
      <c r="H47" s="168"/>
      <c r="I47" s="168"/>
      <c r="J47" s="168"/>
      <c r="K47" s="168"/>
      <c r="L47" s="168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</row>
    <row r="48" spans="1:29" x14ac:dyDescent="0.2">
      <c r="A48" s="168"/>
      <c r="B48" s="168"/>
      <c r="C48" s="168"/>
      <c r="D48" s="169"/>
      <c r="E48" s="169"/>
      <c r="F48" s="178"/>
      <c r="G48" s="178"/>
      <c r="H48" s="178"/>
      <c r="I48" s="178"/>
      <c r="J48" s="168"/>
      <c r="K48" s="168"/>
      <c r="L48" s="168"/>
      <c r="N48" s="169"/>
      <c r="O48" s="279"/>
      <c r="P48" s="279"/>
      <c r="Q48" s="279"/>
      <c r="R48" s="279"/>
      <c r="S48" s="169"/>
      <c r="T48" s="169"/>
      <c r="U48" s="169"/>
      <c r="V48" s="169"/>
      <c r="W48" s="279"/>
      <c r="X48" s="279"/>
      <c r="Y48" s="279"/>
      <c r="Z48" s="279"/>
      <c r="AA48" s="169"/>
      <c r="AB48" s="169"/>
      <c r="AC48" s="169"/>
    </row>
    <row r="49" spans="1:29" x14ac:dyDescent="0.2">
      <c r="A49" s="168"/>
      <c r="B49" s="168"/>
      <c r="C49" s="168"/>
      <c r="D49" s="169"/>
      <c r="E49" s="169"/>
      <c r="F49" s="168"/>
      <c r="G49" s="168"/>
      <c r="H49" s="168"/>
      <c r="I49" s="168"/>
      <c r="J49" s="168"/>
      <c r="K49" s="168"/>
      <c r="L49" s="168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</row>
  </sheetData>
  <sheetProtection algorithmName="SHA-512" hashValue="ydQ1c3ZnJSy9O8vPTvjfSpZJgjwvriPWTl4OEdTy7VNW1H6qBXn3nIBBY/5wg4DqIz82Wf57VQxmQR/8fIggHw==" saltValue="I0FmFzU0pjvfkoyLj5kXLg==" spinCount="100000" sheet="1" objects="1" scenarios="1"/>
  <mergeCells count="4">
    <mergeCell ref="F2:L2"/>
    <mergeCell ref="O2:U2"/>
    <mergeCell ref="W2:AC2"/>
    <mergeCell ref="F28:L28"/>
  </mergeCells>
  <conditionalFormatting sqref="J44">
    <cfRule type="expression" dxfId="5" priority="1">
      <formula>$J$44&gt;0</formula>
    </cfRule>
  </conditionalFormatting>
  <pageMargins left="0.7" right="0.7" top="0.75" bottom="0.75" header="0.3" footer="0.3"/>
  <pageSetup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0000000}">
          <x14:formula1>
            <xm:f>'J:\Forms\[100114 Income Calculation ESG.xlsx]Sheet2'!#REF!</xm:f>
          </x14:formula1>
          <xm:sqref>B27 B30 B33</xm:sqref>
        </x14:dataValidation>
        <x14:dataValidation type="list" allowBlank="1" showInputMessage="1" showErrorMessage="1" xr:uid="{00000000-0002-0000-0900-000001000000}">
          <x14:formula1>
            <xm:f>'J:\Forms\[100114 Income Calculation ESG.xlsx]Sheet2'!#REF!</xm:f>
          </x14:formula1>
          <xm:sqref>B16 B20 B24 B36 B39 B9 B12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P61"/>
  <sheetViews>
    <sheetView view="pageBreakPreview" zoomScaleNormal="100" zoomScaleSheetLayoutView="100" workbookViewId="0"/>
  </sheetViews>
  <sheetFormatPr defaultColWidth="8.7109375" defaultRowHeight="12.75" customHeight="1" x14ac:dyDescent="0.2"/>
  <cols>
    <col min="1" max="1" width="71" customWidth="1"/>
    <col min="2" max="2" width="5.85546875" customWidth="1"/>
    <col min="3" max="3" width="12.140625" customWidth="1"/>
    <col min="4" max="4" width="12.140625" hidden="1" customWidth="1"/>
    <col min="5" max="5" width="9.140625" hidden="1" customWidth="1"/>
    <col min="6" max="6" width="8.140625" hidden="1" customWidth="1"/>
    <col min="7" max="7" width="5" hidden="1" customWidth="1"/>
    <col min="8" max="8" width="7" hidden="1" customWidth="1"/>
    <col min="9" max="9" width="6.28515625" hidden="1" customWidth="1"/>
    <col min="10" max="14" width="9.140625" hidden="1" customWidth="1"/>
    <col min="15" max="15" width="0.85546875" customWidth="1"/>
    <col min="16" max="16" width="9.140625" hidden="1" customWidth="1"/>
  </cols>
  <sheetData>
    <row r="1" spans="1:16" ht="15.75" customHeight="1" x14ac:dyDescent="0.25">
      <c r="A1" s="167" t="s">
        <v>326</v>
      </c>
      <c r="B1" s="168"/>
      <c r="C1" s="168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x14ac:dyDescent="0.2">
      <c r="A2" s="168" t="s">
        <v>327</v>
      </c>
      <c r="B2" s="168"/>
      <c r="C2" s="168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x14ac:dyDescent="0.2">
      <c r="A3" s="170"/>
      <c r="B3" s="170"/>
      <c r="C3" s="170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</row>
    <row r="4" spans="1:16" x14ac:dyDescent="0.2">
      <c r="A4" s="459" t="s">
        <v>328</v>
      </c>
      <c r="B4" s="460"/>
      <c r="C4" s="174">
        <v>730</v>
      </c>
      <c r="D4" s="289"/>
      <c r="E4" s="169">
        <v>0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x14ac:dyDescent="0.2">
      <c r="A5" s="459" t="s">
        <v>329</v>
      </c>
      <c r="B5" s="460"/>
      <c r="C5" s="174">
        <v>878</v>
      </c>
      <c r="D5" s="289"/>
      <c r="E5" s="169">
        <v>1</v>
      </c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</row>
    <row r="6" spans="1:16" x14ac:dyDescent="0.2">
      <c r="A6" s="459" t="s">
        <v>330</v>
      </c>
      <c r="B6" s="460"/>
      <c r="C6" s="174">
        <v>1077</v>
      </c>
      <c r="D6" s="289"/>
      <c r="E6" s="169">
        <v>2</v>
      </c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</row>
    <row r="7" spans="1:16" x14ac:dyDescent="0.2">
      <c r="A7" s="459" t="s">
        <v>331</v>
      </c>
      <c r="B7" s="460"/>
      <c r="C7" s="174">
        <v>1447</v>
      </c>
      <c r="D7" s="289"/>
      <c r="E7" s="169">
        <v>3</v>
      </c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</row>
    <row r="8" spans="1:16" x14ac:dyDescent="0.2">
      <c r="A8" s="459" t="s">
        <v>332</v>
      </c>
      <c r="B8" s="460"/>
      <c r="C8" s="174">
        <v>1856</v>
      </c>
      <c r="D8" s="289"/>
      <c r="E8" s="169">
        <v>4</v>
      </c>
      <c r="F8" s="169"/>
      <c r="G8" s="169"/>
      <c r="H8" s="169"/>
      <c r="I8" s="169"/>
      <c r="J8" s="169"/>
      <c r="K8" s="169"/>
      <c r="L8" s="169"/>
      <c r="M8" s="169" t="s">
        <v>168</v>
      </c>
      <c r="N8" s="169"/>
      <c r="O8" s="169"/>
      <c r="P8" s="169"/>
    </row>
    <row r="9" spans="1:16" hidden="1" x14ac:dyDescent="0.2">
      <c r="A9" s="202" t="s">
        <v>333</v>
      </c>
      <c r="B9" s="290"/>
      <c r="C9" s="291">
        <f>IF((C11=0),0, IF((C11=1),1, IF((C11=2),2, IF((C24=3),3,4))))</f>
        <v>0</v>
      </c>
      <c r="D9" s="292"/>
      <c r="E9" s="169"/>
      <c r="F9" s="169">
        <f>IF((C9=0),C4,0)</f>
        <v>730</v>
      </c>
      <c r="G9" s="169">
        <f>IF((C9=1),C5,0)</f>
        <v>0</v>
      </c>
      <c r="H9" s="169">
        <f>IF((C9=2),C6,0)</f>
        <v>0</v>
      </c>
      <c r="I9" s="169">
        <f>IF((C9=3),C7,0)</f>
        <v>0</v>
      </c>
      <c r="J9" s="169">
        <f>IF((C9=4),C8,0)</f>
        <v>0</v>
      </c>
      <c r="K9" s="169"/>
      <c r="L9" s="169"/>
      <c r="M9" s="169"/>
      <c r="N9" s="169"/>
      <c r="O9" s="169"/>
      <c r="P9" s="169"/>
    </row>
    <row r="10" spans="1:16" ht="9" customHeight="1" x14ac:dyDescent="0.2">
      <c r="A10" s="168"/>
      <c r="B10" s="168"/>
      <c r="C10" s="293"/>
      <c r="D10" s="294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</row>
    <row r="11" spans="1:16" x14ac:dyDescent="0.2">
      <c r="A11" s="178" t="s">
        <v>334</v>
      </c>
      <c r="B11" s="180"/>
      <c r="C11" s="295"/>
      <c r="D11" s="292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</row>
    <row r="12" spans="1:16" x14ac:dyDescent="0.2">
      <c r="A12" s="168"/>
      <c r="B12" s="168"/>
      <c r="C12" s="296"/>
      <c r="D12" s="294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</row>
    <row r="13" spans="1:16" hidden="1" x14ac:dyDescent="0.2">
      <c r="A13" s="168"/>
      <c r="B13" s="168"/>
      <c r="C13" s="187"/>
      <c r="D13" s="169"/>
      <c r="E13" s="169"/>
      <c r="F13" s="169">
        <f>SUM(F9:J9)</f>
        <v>730</v>
      </c>
      <c r="G13" s="169"/>
      <c r="H13" s="169"/>
      <c r="I13" s="169"/>
      <c r="J13" s="169"/>
      <c r="K13" s="169"/>
      <c r="L13" s="169"/>
      <c r="M13" s="169"/>
      <c r="N13" s="169"/>
      <c r="O13" s="169"/>
      <c r="P13" s="169"/>
    </row>
    <row r="14" spans="1:16" x14ac:dyDescent="0.2">
      <c r="A14" s="217" t="s">
        <v>335</v>
      </c>
      <c r="B14" s="180"/>
      <c r="C14" s="210">
        <v>0</v>
      </c>
      <c r="D14" s="252"/>
      <c r="E14" s="169"/>
      <c r="F14" s="169"/>
      <c r="G14" s="169"/>
      <c r="H14" s="169"/>
      <c r="I14" s="169"/>
      <c r="J14" s="169"/>
      <c r="K14" s="169"/>
      <c r="L14" s="169"/>
      <c r="M14" s="169" t="s">
        <v>9</v>
      </c>
      <c r="N14" s="169"/>
      <c r="O14" s="169"/>
      <c r="P14" s="169"/>
    </row>
    <row r="15" spans="1:16" ht="9" customHeight="1" x14ac:dyDescent="0.2">
      <c r="A15" s="217"/>
      <c r="B15" s="168"/>
      <c r="C15" s="297"/>
      <c r="D15" s="223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</row>
    <row r="16" spans="1:16" x14ac:dyDescent="0.2">
      <c r="A16" s="298" t="s">
        <v>336</v>
      </c>
      <c r="B16" s="180"/>
      <c r="C16" s="299" t="str">
        <f>IF(('Rent Reasonable'!C38="X"),"YES","NO")</f>
        <v>YES</v>
      </c>
      <c r="D16" s="252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</row>
    <row r="17" spans="1:16" x14ac:dyDescent="0.2">
      <c r="A17" s="298" t="s">
        <v>337</v>
      </c>
      <c r="B17" s="180"/>
      <c r="C17" s="299" t="str">
        <f>IF((F13&gt;C14),"YES", "NO")</f>
        <v>YES</v>
      </c>
      <c r="D17" s="252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</row>
    <row r="18" spans="1:16" ht="7.5" customHeight="1" x14ac:dyDescent="0.2">
      <c r="A18" s="168"/>
      <c r="B18" s="168"/>
      <c r="C18" s="214"/>
      <c r="D18" s="169"/>
      <c r="E18" s="169"/>
      <c r="F18" s="169"/>
      <c r="G18" s="169"/>
      <c r="H18" s="169"/>
      <c r="I18" s="169"/>
      <c r="J18" s="169"/>
      <c r="K18" s="169"/>
      <c r="L18" s="169"/>
      <c r="M18" s="169" t="s">
        <v>11</v>
      </c>
      <c r="N18" s="169"/>
      <c r="O18" s="169"/>
      <c r="P18" s="169"/>
    </row>
    <row r="19" spans="1:16" x14ac:dyDescent="0.2">
      <c r="A19" s="168"/>
      <c r="B19" s="206" t="s">
        <v>256</v>
      </c>
      <c r="C19" s="174">
        <f>income!L74</f>
        <v>0</v>
      </c>
      <c r="D19" s="289"/>
      <c r="E19" s="169"/>
      <c r="F19" s="169"/>
      <c r="G19" s="169"/>
      <c r="H19" s="169"/>
      <c r="I19" s="169"/>
      <c r="J19" s="169">
        <f>IF((C22&gt;C27),1,0)</f>
        <v>0</v>
      </c>
      <c r="K19" s="169"/>
      <c r="L19" s="169"/>
      <c r="M19" s="169"/>
      <c r="N19" s="169"/>
      <c r="O19" s="169"/>
      <c r="P19" s="169"/>
    </row>
    <row r="20" spans="1:16" x14ac:dyDescent="0.2">
      <c r="A20" s="168"/>
      <c r="B20" s="206" t="s">
        <v>338</v>
      </c>
      <c r="C20" s="174">
        <f>C19/12</f>
        <v>0</v>
      </c>
      <c r="D20" s="289"/>
      <c r="E20" s="169"/>
      <c r="F20" s="169"/>
      <c r="G20" s="169"/>
      <c r="H20" s="169"/>
      <c r="I20" s="169"/>
      <c r="J20" s="169">
        <f>IF((C22&gt;C30),1,0)</f>
        <v>0</v>
      </c>
      <c r="K20" s="169"/>
      <c r="L20" s="169"/>
      <c r="M20" s="169"/>
      <c r="N20" s="169"/>
      <c r="O20" s="169"/>
      <c r="P20" s="169"/>
    </row>
    <row r="21" spans="1:16" x14ac:dyDescent="0.2">
      <c r="A21" s="168"/>
      <c r="B21" s="206" t="s">
        <v>339</v>
      </c>
      <c r="C21" s="300">
        <v>0.1</v>
      </c>
      <c r="D21" s="301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</row>
    <row r="22" spans="1:16" x14ac:dyDescent="0.2">
      <c r="A22" s="168"/>
      <c r="B22" s="206" t="s">
        <v>340</v>
      </c>
      <c r="C22" s="174">
        <f>C20*0.1</f>
        <v>0</v>
      </c>
      <c r="D22" s="289"/>
      <c r="E22" s="169">
        <f>IF((C22&gt;C27),1,0)</f>
        <v>0</v>
      </c>
      <c r="F22" s="169">
        <f>IF((C22&gt;C29),1,0)</f>
        <v>0</v>
      </c>
      <c r="G22" s="169">
        <f>IF((C22&gt;C30),1,0)</f>
        <v>0</v>
      </c>
      <c r="H22" s="169">
        <f>SUM(E22:G22)</f>
        <v>0</v>
      </c>
      <c r="I22" s="169"/>
      <c r="J22" s="169">
        <f>SUM(J19:J20)</f>
        <v>0</v>
      </c>
      <c r="K22" s="169"/>
      <c r="L22" s="169"/>
      <c r="M22" s="169"/>
      <c r="N22" s="169"/>
      <c r="O22" s="169"/>
      <c r="P22" s="169"/>
    </row>
    <row r="23" spans="1:16" ht="6.75" customHeight="1" x14ac:dyDescent="0.2">
      <c r="A23" s="168"/>
      <c r="B23" s="206"/>
      <c r="C23" s="220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</row>
    <row r="24" spans="1:16" x14ac:dyDescent="0.2">
      <c r="A24" s="168"/>
      <c r="B24" s="206" t="s">
        <v>285</v>
      </c>
      <c r="C24" s="174">
        <f>'Adj Income '!F54</f>
        <v>0</v>
      </c>
      <c r="D24" s="28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</row>
    <row r="25" spans="1:16" x14ac:dyDescent="0.2">
      <c r="A25" s="168"/>
      <c r="B25" s="206" t="s">
        <v>341</v>
      </c>
      <c r="C25" s="174">
        <f>C24/12</f>
        <v>0</v>
      </c>
      <c r="D25" s="289"/>
      <c r="E25" s="169"/>
      <c r="F25" s="169"/>
      <c r="G25" s="169"/>
      <c r="H25" s="169"/>
      <c r="I25" s="169"/>
      <c r="J25" s="169">
        <f>IF((C27&gt;C22),1,0)</f>
        <v>0</v>
      </c>
      <c r="K25" s="169"/>
      <c r="L25" s="169"/>
      <c r="M25" s="169"/>
      <c r="N25" s="169"/>
      <c r="O25" s="169"/>
      <c r="P25" s="169"/>
    </row>
    <row r="26" spans="1:16" x14ac:dyDescent="0.2">
      <c r="A26" s="168"/>
      <c r="B26" s="206" t="s">
        <v>339</v>
      </c>
      <c r="C26" s="300">
        <v>0.3</v>
      </c>
      <c r="D26" s="301"/>
      <c r="E26" s="169"/>
      <c r="F26" s="169"/>
      <c r="G26" s="169"/>
      <c r="H26" s="169"/>
      <c r="I26" s="169"/>
      <c r="J26" s="169">
        <f>IF((C27&gt;C30),1,0)</f>
        <v>0</v>
      </c>
      <c r="K26" s="169"/>
      <c r="L26" s="169"/>
      <c r="M26" s="169"/>
      <c r="N26" s="169"/>
      <c r="O26" s="169"/>
      <c r="P26" s="169"/>
    </row>
    <row r="27" spans="1:16" x14ac:dyDescent="0.2">
      <c r="A27" s="168"/>
      <c r="B27" s="206" t="s">
        <v>342</v>
      </c>
      <c r="C27" s="174">
        <f>C25*C26</f>
        <v>0</v>
      </c>
      <c r="D27" s="289"/>
      <c r="E27" s="169">
        <f>IF((C27&gt;C22),1,0)</f>
        <v>0</v>
      </c>
      <c r="F27" s="169">
        <f>IF((C27&gt;C29),1,0)</f>
        <v>0</v>
      </c>
      <c r="G27" s="169">
        <f>IF((C27&gt;C30),1,0)</f>
        <v>0</v>
      </c>
      <c r="H27" s="169">
        <f>SUM(E27:G27)</f>
        <v>0</v>
      </c>
      <c r="I27" s="169"/>
      <c r="J27" s="169">
        <f>SUM(J25:J26)</f>
        <v>0</v>
      </c>
      <c r="K27" s="169"/>
      <c r="L27" s="169"/>
      <c r="M27" s="169"/>
      <c r="N27" s="169"/>
      <c r="O27" s="169"/>
      <c r="P27" s="169"/>
    </row>
    <row r="28" spans="1:16" ht="6" customHeight="1" x14ac:dyDescent="0.2">
      <c r="A28" s="168"/>
      <c r="B28" s="206"/>
      <c r="C28" s="220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</row>
    <row r="29" spans="1:16" hidden="1" x14ac:dyDescent="0.2">
      <c r="A29" s="168"/>
      <c r="B29" s="206" t="s">
        <v>343</v>
      </c>
      <c r="C29" s="302">
        <v>0</v>
      </c>
      <c r="D29" s="252"/>
      <c r="E29" s="169">
        <f>IF((C29&gt;C22),1,0)</f>
        <v>0</v>
      </c>
      <c r="F29" s="169">
        <f>IF((C29&gt;C27),1,0)</f>
        <v>0</v>
      </c>
      <c r="G29" s="169">
        <f>IF((C29&gt;C30),1,0)</f>
        <v>0</v>
      </c>
      <c r="H29" s="169">
        <f>SUM(E29:G29)</f>
        <v>0</v>
      </c>
      <c r="I29" s="169"/>
      <c r="J29" s="169">
        <f>IF((C30&gt;C22),1,0)</f>
        <v>0</v>
      </c>
      <c r="K29" s="169"/>
      <c r="L29" s="169"/>
      <c r="M29" s="169"/>
      <c r="N29" s="169"/>
      <c r="O29" s="169"/>
      <c r="P29" s="169"/>
    </row>
    <row r="30" spans="1:16" x14ac:dyDescent="0.2">
      <c r="A30" s="168"/>
      <c r="B30" s="206" t="s">
        <v>344</v>
      </c>
      <c r="C30" s="174">
        <v>0</v>
      </c>
      <c r="D30" s="289"/>
      <c r="E30" s="169">
        <f>IF((C30&gt;C22),1,0)</f>
        <v>0</v>
      </c>
      <c r="F30" s="169">
        <f>IF((C30&gt;C27),1,0)</f>
        <v>0</v>
      </c>
      <c r="G30" s="169">
        <f>IF((C30&gt;C29),1,0)</f>
        <v>0</v>
      </c>
      <c r="H30" s="169">
        <f>SUM(E30:G30)</f>
        <v>0</v>
      </c>
      <c r="I30" s="169"/>
      <c r="J30" s="169">
        <f>IF((C30&gt;C27),1,0)</f>
        <v>0</v>
      </c>
      <c r="K30" s="169"/>
      <c r="L30" s="169"/>
      <c r="M30" s="169"/>
      <c r="N30" s="169"/>
      <c r="O30" s="169"/>
      <c r="P30" s="169"/>
    </row>
    <row r="31" spans="1:16" ht="12" customHeight="1" x14ac:dyDescent="0.2">
      <c r="A31" s="170"/>
      <c r="B31" s="170"/>
      <c r="C31" s="297"/>
      <c r="D31" s="223"/>
      <c r="E31" s="169"/>
      <c r="F31" s="169"/>
      <c r="G31" s="169"/>
      <c r="H31" s="169"/>
      <c r="I31" s="169"/>
      <c r="J31" s="169">
        <f>SUM(J29:J30)</f>
        <v>0</v>
      </c>
      <c r="K31" s="169"/>
      <c r="L31" s="169"/>
      <c r="M31" s="169"/>
      <c r="N31" s="169"/>
      <c r="O31" s="169"/>
      <c r="P31" s="169"/>
    </row>
    <row r="32" spans="1:16" hidden="1" x14ac:dyDescent="0.2">
      <c r="A32" s="171" t="s">
        <v>345</v>
      </c>
      <c r="B32" s="193"/>
      <c r="C32" s="303">
        <f>IF((J22=2),C22, IF((J27=2),C27,C30))</f>
        <v>0</v>
      </c>
      <c r="D32" s="28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</row>
    <row r="33" spans="1:16" ht="12" hidden="1" customHeight="1" x14ac:dyDescent="0.2">
      <c r="A33" s="202"/>
      <c r="B33" s="202"/>
      <c r="C33" s="304"/>
      <c r="D33" s="223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</row>
    <row r="34" spans="1:16" ht="12" customHeight="1" x14ac:dyDescent="0.2">
      <c r="A34" s="305" t="s">
        <v>346</v>
      </c>
      <c r="B34" s="306"/>
      <c r="C34" s="307"/>
      <c r="D34" s="308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</row>
    <row r="35" spans="1:16" ht="12" customHeight="1" x14ac:dyDescent="0.2">
      <c r="A35" s="168"/>
      <c r="B35" s="168"/>
      <c r="C35" s="297"/>
      <c r="D35" s="223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</row>
    <row r="36" spans="1:16" ht="12" customHeight="1" x14ac:dyDescent="0.2">
      <c r="A36" s="168" t="s">
        <v>347</v>
      </c>
      <c r="B36" s="180"/>
      <c r="C36" s="174">
        <f>IF(C34="Yes", 0, 'Utility Worksheet'!J44)</f>
        <v>119</v>
      </c>
      <c r="D36" s="289"/>
      <c r="E36" s="169"/>
      <c r="F36" s="169">
        <f>IF((C32&lt;C36), ABS((C32-C36)),0)</f>
        <v>119</v>
      </c>
      <c r="G36" s="169"/>
      <c r="H36" s="169"/>
      <c r="I36" s="169"/>
      <c r="J36" s="169"/>
      <c r="K36" s="169"/>
      <c r="L36" s="169"/>
      <c r="M36" s="169"/>
      <c r="N36" s="169"/>
      <c r="O36" s="169"/>
      <c r="P36" s="169"/>
    </row>
    <row r="37" spans="1:16" ht="12" customHeight="1" x14ac:dyDescent="0.2">
      <c r="A37" s="168"/>
      <c r="B37" s="168"/>
      <c r="C37" s="220"/>
      <c r="D37" s="223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</row>
    <row r="38" spans="1:16" ht="12" hidden="1" customHeight="1" x14ac:dyDescent="0.2">
      <c r="A38" s="169" t="s">
        <v>348</v>
      </c>
      <c r="B38" s="227"/>
      <c r="C38" s="174">
        <f>IF((E38="YES"),C14,(C14+C36))</f>
        <v>119</v>
      </c>
      <c r="D38" s="289"/>
      <c r="E38" s="309" t="str">
        <f>UPPER(C34)</f>
        <v/>
      </c>
      <c r="F38" s="169">
        <f>IF((F13&gt;C38),1,0)</f>
        <v>1</v>
      </c>
      <c r="G38" s="169"/>
      <c r="H38" s="169"/>
      <c r="I38" s="169"/>
      <c r="J38" s="169"/>
      <c r="K38" s="169"/>
      <c r="L38" s="169"/>
      <c r="M38" s="169"/>
      <c r="N38" s="169"/>
      <c r="O38" s="169"/>
      <c r="P38" s="169"/>
    </row>
    <row r="39" spans="1:16" ht="12" hidden="1" customHeight="1" x14ac:dyDescent="0.2">
      <c r="A39" s="169"/>
      <c r="B39" s="169"/>
      <c r="C39" s="310"/>
      <c r="D39" s="223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</row>
    <row r="40" spans="1:16" ht="12" hidden="1" customHeight="1" x14ac:dyDescent="0.2">
      <c r="A40" s="169" t="s">
        <v>349</v>
      </c>
      <c r="B40" s="227"/>
      <c r="C40" s="213">
        <f>IF((C32&lt;C36), ABS((C32-C36)),0)</f>
        <v>119</v>
      </c>
      <c r="D40" s="311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</row>
    <row r="41" spans="1:16" ht="12" hidden="1" customHeight="1" x14ac:dyDescent="0.2">
      <c r="A41" s="187"/>
      <c r="B41" s="187"/>
      <c r="C41" s="310"/>
      <c r="D41" s="223"/>
      <c r="E41" s="169" t="s">
        <v>350</v>
      </c>
      <c r="F41" s="169" t="s">
        <v>351</v>
      </c>
      <c r="G41" s="169"/>
      <c r="H41" s="169"/>
      <c r="I41" s="169"/>
      <c r="J41" s="169"/>
      <c r="K41" s="169"/>
      <c r="L41" s="169"/>
      <c r="M41" s="169"/>
      <c r="N41" s="169"/>
      <c r="O41" s="169"/>
      <c r="P41" s="169"/>
    </row>
    <row r="42" spans="1:16" ht="12" customHeight="1" x14ac:dyDescent="0.2">
      <c r="A42" s="171" t="s">
        <v>352</v>
      </c>
      <c r="B42" s="312"/>
      <c r="C42" s="313">
        <f>ROUNDDOWN(E42,0.5)</f>
        <v>0</v>
      </c>
      <c r="D42" s="314"/>
      <c r="E42" s="223">
        <f>IF(((C32-C36)&lt;0),0, (C32-C36))</f>
        <v>0</v>
      </c>
      <c r="F42" s="169">
        <v>0</v>
      </c>
      <c r="G42" s="169"/>
      <c r="H42" s="223">
        <f>E42+F42</f>
        <v>0</v>
      </c>
      <c r="I42" s="169"/>
      <c r="J42" s="169"/>
      <c r="K42" s="169"/>
      <c r="L42" s="169"/>
      <c r="M42" s="169"/>
      <c r="N42" s="169"/>
      <c r="O42" s="169"/>
      <c r="P42" s="223">
        <f>H42</f>
        <v>0</v>
      </c>
    </row>
    <row r="43" spans="1:16" ht="6.75" customHeight="1" x14ac:dyDescent="0.2">
      <c r="A43" s="214"/>
      <c r="B43" s="214"/>
      <c r="C43" s="220"/>
      <c r="D43" s="223"/>
      <c r="E43" s="223"/>
      <c r="F43" s="169"/>
      <c r="G43" s="169"/>
      <c r="H43" s="223"/>
      <c r="I43" s="169"/>
      <c r="J43" s="169"/>
      <c r="K43" s="169"/>
      <c r="L43" s="169"/>
      <c r="M43" s="169"/>
      <c r="N43" s="169"/>
      <c r="O43" s="169"/>
      <c r="P43" s="169"/>
    </row>
    <row r="44" spans="1:16" ht="12" customHeight="1" x14ac:dyDescent="0.2">
      <c r="A44" s="171" t="s">
        <v>353</v>
      </c>
      <c r="B44" s="312"/>
      <c r="C44" s="313">
        <f>C14-C42</f>
        <v>0</v>
      </c>
      <c r="D44" s="314"/>
      <c r="E44" s="223"/>
      <c r="F44" s="169"/>
      <c r="G44" s="169"/>
      <c r="H44" s="223"/>
      <c r="I44" s="169"/>
      <c r="J44" s="169"/>
      <c r="K44" s="169"/>
      <c r="L44" s="169"/>
      <c r="M44" s="169"/>
      <c r="N44" s="169"/>
      <c r="O44" s="169"/>
      <c r="P44" s="169"/>
    </row>
    <row r="45" spans="1:16" ht="6.75" customHeight="1" x14ac:dyDescent="0.2">
      <c r="A45" s="214"/>
      <c r="B45" s="214"/>
      <c r="C45" s="220"/>
      <c r="D45" s="223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</row>
    <row r="46" spans="1:16" ht="12" customHeight="1" x14ac:dyDescent="0.2">
      <c r="A46" s="171" t="s">
        <v>354</v>
      </c>
      <c r="B46" s="312"/>
      <c r="C46" s="313">
        <f>SUM(C42:C44)</f>
        <v>0</v>
      </c>
      <c r="D46" s="314"/>
      <c r="E46" s="223"/>
      <c r="F46" s="169"/>
      <c r="G46" s="169"/>
      <c r="H46" s="223"/>
      <c r="I46" s="169"/>
      <c r="J46" s="169"/>
      <c r="K46" s="169"/>
      <c r="L46" s="169"/>
      <c r="M46" s="169"/>
      <c r="N46" s="169"/>
      <c r="O46" s="169"/>
      <c r="P46" s="169"/>
    </row>
    <row r="47" spans="1:16" ht="6.75" customHeight="1" x14ac:dyDescent="0.2">
      <c r="A47" s="214"/>
      <c r="B47" s="214"/>
      <c r="C47" s="220"/>
      <c r="D47" s="223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</row>
    <row r="48" spans="1:16" ht="12" customHeight="1" x14ac:dyDescent="0.2">
      <c r="A48" s="171" t="s">
        <v>355</v>
      </c>
      <c r="B48" s="312"/>
      <c r="C48" s="313">
        <f>C40</f>
        <v>119</v>
      </c>
      <c r="D48" s="314"/>
      <c r="E48" s="223"/>
      <c r="F48" s="169"/>
      <c r="G48" s="169"/>
      <c r="H48" s="223"/>
      <c r="I48" s="169"/>
      <c r="J48" s="169"/>
      <c r="K48" s="169"/>
      <c r="L48" s="169"/>
      <c r="M48" s="169"/>
      <c r="N48" s="169"/>
      <c r="O48" s="169"/>
      <c r="P48" s="169"/>
    </row>
    <row r="49" spans="1:16" ht="12" customHeight="1" x14ac:dyDescent="0.2">
      <c r="A49" s="177"/>
      <c r="B49" s="177"/>
      <c r="C49" s="315"/>
      <c r="D49" s="223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</row>
    <row r="50" spans="1:16" ht="12" customHeight="1" x14ac:dyDescent="0.2">
      <c r="A50" s="168" t="s">
        <v>356</v>
      </c>
      <c r="B50" s="168"/>
      <c r="C50" s="186"/>
      <c r="D50" s="223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</row>
    <row r="51" spans="1:16" x14ac:dyDescent="0.2">
      <c r="A51" s="168" t="s">
        <v>357</v>
      </c>
      <c r="B51" s="168"/>
      <c r="C51" s="168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</row>
    <row r="52" spans="1:16" x14ac:dyDescent="0.2">
      <c r="A52" s="168" t="s">
        <v>358</v>
      </c>
      <c r="B52" s="168"/>
      <c r="C52" s="168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</row>
    <row r="53" spans="1:16" x14ac:dyDescent="0.2">
      <c r="A53" s="168" t="s">
        <v>359</v>
      </c>
      <c r="B53" s="168"/>
      <c r="C53" s="168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</row>
    <row r="54" spans="1:16" x14ac:dyDescent="0.2">
      <c r="A54" s="457"/>
      <c r="B54" s="168"/>
      <c r="C54" s="457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</row>
    <row r="55" spans="1:16" x14ac:dyDescent="0.2">
      <c r="A55" s="458"/>
      <c r="B55" s="168"/>
      <c r="C55" s="458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</row>
    <row r="56" spans="1:16" x14ac:dyDescent="0.2">
      <c r="A56" s="177" t="s">
        <v>360</v>
      </c>
      <c r="B56" s="168"/>
      <c r="C56" s="177" t="s">
        <v>47</v>
      </c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</row>
    <row r="57" spans="1:16" x14ac:dyDescent="0.2">
      <c r="A57" s="168"/>
      <c r="B57" s="168"/>
      <c r="C57" s="168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</row>
    <row r="58" spans="1:16" x14ac:dyDescent="0.2">
      <c r="A58" s="168"/>
      <c r="B58" s="168"/>
      <c r="C58" s="168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</row>
    <row r="59" spans="1:16" x14ac:dyDescent="0.2">
      <c r="A59" s="457"/>
      <c r="B59" s="168"/>
      <c r="C59" s="168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</row>
    <row r="60" spans="1:16" x14ac:dyDescent="0.2">
      <c r="A60" s="458"/>
      <c r="B60" s="168"/>
      <c r="C60" s="168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</row>
    <row r="61" spans="1:16" x14ac:dyDescent="0.2">
      <c r="A61" s="177" t="s">
        <v>361</v>
      </c>
      <c r="B61" s="168"/>
      <c r="C61" s="168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</row>
  </sheetData>
  <mergeCells count="8">
    <mergeCell ref="C54:C55"/>
    <mergeCell ref="A59:A60"/>
    <mergeCell ref="A4:B4"/>
    <mergeCell ref="A5:B5"/>
    <mergeCell ref="A6:B6"/>
    <mergeCell ref="A7:B7"/>
    <mergeCell ref="A8:B8"/>
    <mergeCell ref="A54:A55"/>
  </mergeCells>
  <conditionalFormatting sqref="C42">
    <cfRule type="expression" dxfId="4" priority="1">
      <formula>$C$42&gt;0</formula>
    </cfRule>
  </conditionalFormatting>
  <dataValidations count="3">
    <dataValidation type="list" allowBlank="1" showErrorMessage="1" sqref="D34" xr:uid="{00000000-0002-0000-0A00-000000000000}">
      <formula1>M14:M18</formula1>
    </dataValidation>
    <dataValidation type="list" allowBlank="1" showErrorMessage="1" sqref="C34" xr:uid="{00000000-0002-0000-0A00-000001000000}">
      <formula1>M14:M18</formula1>
    </dataValidation>
    <dataValidation type="list" allowBlank="1" showErrorMessage="1" sqref="C11" xr:uid="{00000000-0002-0000-0A00-000002000000}">
      <formula1>E4:E8</formula1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K44"/>
  <sheetViews>
    <sheetView view="pageBreakPreview" zoomScaleNormal="100" zoomScaleSheetLayoutView="100" workbookViewId="0">
      <selection activeCell="Q30" sqref="Q30"/>
    </sheetView>
  </sheetViews>
  <sheetFormatPr defaultColWidth="8.7109375" defaultRowHeight="14.25" customHeight="1" x14ac:dyDescent="0.2"/>
  <cols>
    <col min="1" max="1" width="23.5703125" style="325" customWidth="1"/>
    <col min="2" max="2" width="13.140625" style="325" customWidth="1"/>
    <col min="3" max="3" width="3.85546875" style="325" customWidth="1"/>
    <col min="4" max="4" width="16.5703125" style="325" customWidth="1"/>
    <col min="5" max="5" width="11.7109375" style="325" customWidth="1"/>
    <col min="6" max="6" width="3.85546875" style="325" customWidth="1"/>
    <col min="7" max="7" width="17.42578125" style="325" customWidth="1"/>
    <col min="8" max="8" width="2.42578125" style="325" hidden="1" customWidth="1"/>
    <col min="9" max="10" width="9.140625" style="325" hidden="1" customWidth="1"/>
    <col min="11" max="11" width="1.42578125" customWidth="1"/>
  </cols>
  <sheetData>
    <row r="1" spans="1:11" ht="15.75" customHeight="1" x14ac:dyDescent="0.25">
      <c r="A1" s="167" t="s">
        <v>362</v>
      </c>
      <c r="B1" s="168"/>
      <c r="C1" s="168"/>
      <c r="D1" s="168"/>
      <c r="E1" s="168"/>
      <c r="F1" s="168"/>
      <c r="G1" s="168"/>
      <c r="H1" s="169"/>
      <c r="I1" s="169"/>
      <c r="J1" s="169"/>
      <c r="K1" s="75"/>
    </row>
    <row r="2" spans="1:11" x14ac:dyDescent="0.2">
      <c r="A2" s="316" t="s">
        <v>363</v>
      </c>
      <c r="B2" s="168"/>
      <c r="C2" s="168"/>
      <c r="D2" s="168"/>
      <c r="E2" s="168"/>
      <c r="F2" s="168"/>
      <c r="G2" s="168"/>
      <c r="H2" s="169"/>
      <c r="I2" s="169"/>
      <c r="J2" s="169"/>
      <c r="K2" s="75"/>
    </row>
    <row r="3" spans="1:11" ht="12.75" x14ac:dyDescent="0.2">
      <c r="A3" s="168"/>
      <c r="B3" s="168"/>
      <c r="C3" s="168"/>
      <c r="D3" s="168"/>
      <c r="E3" s="168"/>
      <c r="F3" s="168"/>
      <c r="G3" s="168"/>
      <c r="H3" s="169"/>
      <c r="I3" s="169"/>
      <c r="J3" s="169"/>
      <c r="K3" s="75"/>
    </row>
    <row r="4" spans="1:11" ht="15" customHeight="1" x14ac:dyDescent="0.25">
      <c r="A4" s="317" t="s">
        <v>364</v>
      </c>
      <c r="B4" s="318"/>
      <c r="C4" s="318"/>
      <c r="D4" s="318"/>
      <c r="E4" s="318"/>
      <c r="F4" s="318"/>
      <c r="G4" s="318"/>
      <c r="H4" s="169"/>
      <c r="I4" s="169"/>
      <c r="J4" s="169"/>
      <c r="K4" s="75"/>
    </row>
    <row r="5" spans="1:11" ht="9.75" customHeight="1" x14ac:dyDescent="0.2">
      <c r="A5" s="319"/>
      <c r="B5" s="319"/>
      <c r="C5" s="319"/>
      <c r="D5" s="319"/>
      <c r="E5" s="214"/>
      <c r="F5" s="319"/>
      <c r="G5" s="214"/>
      <c r="H5" s="169"/>
      <c r="I5" s="169"/>
      <c r="J5" s="169"/>
      <c r="K5" s="75"/>
    </row>
    <row r="6" spans="1:11" x14ac:dyDescent="0.2">
      <c r="A6" s="473" t="s">
        <v>365</v>
      </c>
      <c r="B6" s="474"/>
      <c r="C6" s="474"/>
      <c r="D6" s="474"/>
      <c r="E6" s="320"/>
      <c r="F6" s="320"/>
      <c r="G6" s="321"/>
      <c r="H6" s="239"/>
      <c r="I6" s="169"/>
      <c r="J6" s="169"/>
      <c r="K6" s="75"/>
    </row>
    <row r="7" spans="1:11" x14ac:dyDescent="0.2">
      <c r="A7" s="475" t="s">
        <v>366</v>
      </c>
      <c r="B7" s="476"/>
      <c r="C7" s="322" t="s">
        <v>367</v>
      </c>
      <c r="D7" s="323" t="s">
        <v>9</v>
      </c>
      <c r="E7" s="324"/>
      <c r="F7" s="322"/>
      <c r="G7" s="323" t="s">
        <v>11</v>
      </c>
      <c r="H7" s="239"/>
      <c r="I7" s="169"/>
      <c r="J7" s="325">
        <f>IF((F7="x"),1,IF((F7="X"),1,IF((F7="Y"),1,IF((F7=0),0,IF((F7&gt;0),1,0)))))</f>
        <v>0</v>
      </c>
      <c r="K7" s="75"/>
    </row>
    <row r="8" spans="1:11" ht="9.75" customHeight="1" x14ac:dyDescent="0.2">
      <c r="A8" s="318"/>
      <c r="B8" s="318"/>
      <c r="C8" s="326"/>
      <c r="D8" s="319"/>
      <c r="E8" s="170"/>
      <c r="F8" s="326"/>
      <c r="G8" s="214"/>
      <c r="H8" s="169"/>
      <c r="I8" s="169"/>
      <c r="J8" s="169"/>
      <c r="K8" s="75"/>
    </row>
    <row r="9" spans="1:11" x14ac:dyDescent="0.2">
      <c r="A9" s="327" t="s">
        <v>368</v>
      </c>
      <c r="B9" s="320"/>
      <c r="C9" s="328"/>
      <c r="D9" s="320"/>
      <c r="E9" s="320"/>
      <c r="F9" s="328"/>
      <c r="G9" s="321"/>
      <c r="H9" s="239"/>
      <c r="I9" s="169"/>
      <c r="J9" s="169"/>
      <c r="K9" s="75"/>
    </row>
    <row r="10" spans="1:11" x14ac:dyDescent="0.2">
      <c r="A10" s="177"/>
      <c r="B10" s="329"/>
      <c r="C10" s="322"/>
      <c r="D10" s="323" t="s">
        <v>9</v>
      </c>
      <c r="E10" s="324"/>
      <c r="F10" s="322"/>
      <c r="G10" s="323" t="s">
        <v>11</v>
      </c>
      <c r="H10" s="239"/>
      <c r="I10" s="325">
        <f>IF((C10="x"),1,IF((C10="X"),1,IF((C10="Y"),1,IF((C10=0),0,IF((C10&gt;0),1,0)))))</f>
        <v>0</v>
      </c>
      <c r="J10" s="325">
        <f>IF((F10="x"),1,IF((F10="X"),1,IF((F10="Y"),1,IF((F10=0),0,IF((F10&gt;0),1,0)))))</f>
        <v>0</v>
      </c>
      <c r="K10" s="75"/>
    </row>
    <row r="11" spans="1:11" ht="9.75" customHeight="1" x14ac:dyDescent="0.2">
      <c r="A11" s="318"/>
      <c r="B11" s="318"/>
      <c r="C11" s="326"/>
      <c r="D11" s="319"/>
      <c r="E11" s="170"/>
      <c r="F11" s="326"/>
      <c r="G11" s="214"/>
      <c r="H11" s="169"/>
      <c r="I11" s="169"/>
      <c r="J11" s="169"/>
      <c r="K11" s="75"/>
    </row>
    <row r="12" spans="1:11" x14ac:dyDescent="0.2">
      <c r="A12" s="327" t="s">
        <v>369</v>
      </c>
      <c r="B12" s="320"/>
      <c r="C12" s="328"/>
      <c r="D12" s="320"/>
      <c r="E12" s="320"/>
      <c r="F12" s="328"/>
      <c r="G12" s="321"/>
      <c r="H12" s="239"/>
      <c r="I12" s="169"/>
      <c r="J12" s="169"/>
      <c r="K12" s="75"/>
    </row>
    <row r="13" spans="1:11" x14ac:dyDescent="0.2">
      <c r="A13" s="177"/>
      <c r="B13" s="329"/>
      <c r="C13" s="322"/>
      <c r="D13" s="323" t="s">
        <v>9</v>
      </c>
      <c r="E13" s="324"/>
      <c r="F13" s="322"/>
      <c r="G13" s="323" t="s">
        <v>11</v>
      </c>
      <c r="H13" s="239"/>
      <c r="I13" s="325">
        <f>IF((C13="x"),1,IF((C13="X"),1,IF((C13="Y"),1,IF((C13=0),0,IF((C13&gt;0),1,0)))))</f>
        <v>0</v>
      </c>
      <c r="J13" s="325">
        <f>IF((F13="x"),1,IF((F13="X"),1,IF((F13="Y"),1,IF((F13=0),0,IF((F13&gt;0),1,0)))))</f>
        <v>0</v>
      </c>
      <c r="K13" s="75"/>
    </row>
    <row r="14" spans="1:11" ht="9.75" customHeight="1" x14ac:dyDescent="0.2">
      <c r="A14" s="318"/>
      <c r="B14" s="318"/>
      <c r="C14" s="326"/>
      <c r="D14" s="319"/>
      <c r="E14" s="170"/>
      <c r="F14" s="326"/>
      <c r="G14" s="214"/>
      <c r="H14" s="169"/>
      <c r="I14" s="169"/>
      <c r="J14" s="169"/>
      <c r="K14" s="75"/>
    </row>
    <row r="15" spans="1:11" x14ac:dyDescent="0.2">
      <c r="A15" s="327" t="s">
        <v>370</v>
      </c>
      <c r="B15" s="320"/>
      <c r="C15" s="328"/>
      <c r="D15" s="320"/>
      <c r="E15" s="320"/>
      <c r="F15" s="328"/>
      <c r="G15" s="321"/>
      <c r="H15" s="239"/>
      <c r="I15" s="169"/>
      <c r="J15" s="169"/>
      <c r="K15" s="75"/>
    </row>
    <row r="16" spans="1:11" x14ac:dyDescent="0.2">
      <c r="A16" s="177"/>
      <c r="B16" s="329"/>
      <c r="C16" s="323">
        <f>IF((J7&lt;1),0, IF((I16&gt;1),"X",0))</f>
        <v>0</v>
      </c>
      <c r="D16" s="330" t="s">
        <v>9</v>
      </c>
      <c r="E16" s="324"/>
      <c r="F16" s="323" t="str">
        <f>IF((C16="X"),0,"X")</f>
        <v>X</v>
      </c>
      <c r="G16" s="331" t="s">
        <v>11</v>
      </c>
      <c r="H16" s="239"/>
      <c r="I16" s="325">
        <f>SUM(I9:I14)</f>
        <v>0</v>
      </c>
      <c r="J16" s="169"/>
      <c r="K16" s="75"/>
    </row>
    <row r="17" spans="1:11" ht="12.75" x14ac:dyDescent="0.2">
      <c r="A17" s="168"/>
      <c r="B17" s="168"/>
      <c r="C17" s="177"/>
      <c r="D17" s="177"/>
      <c r="E17" s="168"/>
      <c r="F17" s="177"/>
      <c r="G17" s="177"/>
      <c r="H17" s="169"/>
      <c r="I17" s="169"/>
      <c r="J17" s="169"/>
      <c r="K17" s="75"/>
    </row>
    <row r="18" spans="1:11" ht="15" customHeight="1" x14ac:dyDescent="0.25">
      <c r="A18" s="317" t="s">
        <v>371</v>
      </c>
      <c r="B18" s="318"/>
      <c r="C18" s="318"/>
      <c r="D18" s="318"/>
      <c r="E18" s="318"/>
      <c r="F18" s="318"/>
      <c r="G18" s="318"/>
      <c r="H18" s="169"/>
      <c r="I18" s="169"/>
      <c r="J18" s="169"/>
      <c r="K18" s="75"/>
    </row>
    <row r="19" spans="1:11" ht="12.75" x14ac:dyDescent="0.2">
      <c r="A19" s="177"/>
      <c r="B19" s="214"/>
      <c r="C19" s="214"/>
      <c r="D19" s="214"/>
      <c r="E19" s="214"/>
      <c r="F19" s="214"/>
      <c r="G19" s="214"/>
      <c r="H19" s="169"/>
      <c r="I19" s="169"/>
      <c r="J19" s="169"/>
      <c r="K19" s="75"/>
    </row>
    <row r="20" spans="1:11" ht="15" customHeight="1" x14ac:dyDescent="0.25">
      <c r="A20" s="180"/>
      <c r="B20" s="477" t="s">
        <v>372</v>
      </c>
      <c r="C20" s="477"/>
      <c r="D20" s="477"/>
      <c r="E20" s="478" t="s">
        <v>373</v>
      </c>
      <c r="F20" s="479"/>
      <c r="G20" s="480"/>
      <c r="H20" s="239"/>
      <c r="I20" s="169"/>
      <c r="J20" s="169"/>
      <c r="K20" s="75"/>
    </row>
    <row r="21" spans="1:11" x14ac:dyDescent="0.2">
      <c r="A21" s="180"/>
      <c r="B21" s="481" t="s">
        <v>374</v>
      </c>
      <c r="C21" s="482"/>
      <c r="D21" s="332" t="s">
        <v>375</v>
      </c>
      <c r="E21" s="483" t="s">
        <v>375</v>
      </c>
      <c r="F21" s="484"/>
      <c r="G21" s="333" t="s">
        <v>375</v>
      </c>
      <c r="H21" s="239"/>
      <c r="I21" s="169"/>
      <c r="J21" s="169"/>
      <c r="K21" s="75"/>
    </row>
    <row r="22" spans="1:11" x14ac:dyDescent="0.2">
      <c r="A22" s="334"/>
      <c r="B22" s="469" t="s">
        <v>376</v>
      </c>
      <c r="C22" s="470"/>
      <c r="D22" s="335" t="s">
        <v>376</v>
      </c>
      <c r="E22" s="471" t="s">
        <v>377</v>
      </c>
      <c r="F22" s="472"/>
      <c r="G22" s="336" t="s">
        <v>378</v>
      </c>
      <c r="H22" s="239"/>
      <c r="I22" s="169"/>
      <c r="J22" s="169"/>
      <c r="K22" s="75"/>
    </row>
    <row r="23" spans="1:11" x14ac:dyDescent="0.2">
      <c r="A23" s="337" t="s">
        <v>3</v>
      </c>
      <c r="B23" s="465"/>
      <c r="C23" s="466"/>
      <c r="D23" s="338"/>
      <c r="E23" s="465"/>
      <c r="F23" s="466"/>
      <c r="G23" s="338"/>
      <c r="H23" s="239"/>
      <c r="I23" s="169"/>
      <c r="J23" s="169"/>
      <c r="K23" s="75"/>
    </row>
    <row r="24" spans="1:11" x14ac:dyDescent="0.2">
      <c r="A24" s="337" t="s">
        <v>301</v>
      </c>
      <c r="B24" s="465"/>
      <c r="C24" s="466"/>
      <c r="D24" s="338"/>
      <c r="E24" s="465"/>
      <c r="F24" s="466"/>
      <c r="G24" s="338"/>
      <c r="H24" s="239"/>
      <c r="I24" s="169"/>
      <c r="J24" s="169"/>
      <c r="K24" s="75"/>
    </row>
    <row r="25" spans="1:11" x14ac:dyDescent="0.2">
      <c r="A25" s="337" t="s">
        <v>379</v>
      </c>
      <c r="B25" s="465"/>
      <c r="C25" s="466"/>
      <c r="D25" s="338"/>
      <c r="E25" s="465"/>
      <c r="F25" s="466"/>
      <c r="G25" s="338"/>
      <c r="H25" s="239"/>
      <c r="I25" s="169"/>
      <c r="J25" s="169"/>
      <c r="K25" s="75"/>
    </row>
    <row r="26" spans="1:11" x14ac:dyDescent="0.2">
      <c r="A26" s="337" t="s">
        <v>380</v>
      </c>
      <c r="B26" s="465"/>
      <c r="C26" s="466"/>
      <c r="D26" s="338"/>
      <c r="E26" s="465"/>
      <c r="F26" s="466"/>
      <c r="G26" s="338"/>
      <c r="H26" s="239"/>
      <c r="I26" s="169"/>
      <c r="J26" s="169"/>
      <c r="K26" s="75"/>
    </row>
    <row r="27" spans="1:11" ht="28.5" customHeight="1" x14ac:dyDescent="0.2">
      <c r="A27" s="337" t="s">
        <v>381</v>
      </c>
      <c r="B27" s="465"/>
      <c r="C27" s="466"/>
      <c r="D27" s="338"/>
      <c r="E27" s="465"/>
      <c r="F27" s="466"/>
      <c r="G27" s="338"/>
      <c r="H27" s="239"/>
      <c r="I27" s="169"/>
      <c r="J27" s="169"/>
      <c r="K27" s="75"/>
    </row>
    <row r="28" spans="1:11" ht="42.75" customHeight="1" x14ac:dyDescent="0.2">
      <c r="A28" s="337" t="s">
        <v>382</v>
      </c>
      <c r="B28" s="465"/>
      <c r="C28" s="466"/>
      <c r="D28" s="338"/>
      <c r="E28" s="465"/>
      <c r="F28" s="466"/>
      <c r="G28" s="338"/>
      <c r="H28" s="239"/>
      <c r="I28" s="169"/>
      <c r="J28" s="169"/>
      <c r="K28" s="75"/>
    </row>
    <row r="29" spans="1:11" x14ac:dyDescent="0.2">
      <c r="A29" s="337" t="s">
        <v>383</v>
      </c>
      <c r="B29" s="465"/>
      <c r="C29" s="466"/>
      <c r="D29" s="338"/>
      <c r="E29" s="465"/>
      <c r="F29" s="466"/>
      <c r="G29" s="338"/>
      <c r="H29" s="239"/>
      <c r="I29" s="169"/>
      <c r="J29" s="169"/>
      <c r="K29" s="75"/>
    </row>
    <row r="30" spans="1:11" ht="12.75" x14ac:dyDescent="0.2">
      <c r="A30" s="177"/>
      <c r="B30" s="339"/>
      <c r="C30" s="339"/>
      <c r="D30" s="339"/>
      <c r="E30" s="339"/>
      <c r="F30" s="339"/>
      <c r="G30" s="339"/>
      <c r="H30" s="169"/>
      <c r="I30" s="169"/>
      <c r="J30" s="169"/>
      <c r="K30" s="75"/>
    </row>
    <row r="31" spans="1:11" x14ac:dyDescent="0.2">
      <c r="A31" s="340" t="s">
        <v>384</v>
      </c>
      <c r="B31" s="467">
        <v>0</v>
      </c>
      <c r="C31" s="468"/>
      <c r="D31" s="341">
        <v>0</v>
      </c>
      <c r="E31" s="467">
        <v>0</v>
      </c>
      <c r="F31" s="468"/>
      <c r="G31" s="341">
        <v>0</v>
      </c>
      <c r="H31" s="239"/>
      <c r="I31" s="169"/>
      <c r="J31" s="169"/>
      <c r="K31" s="75"/>
    </row>
    <row r="32" spans="1:11" ht="12.75" x14ac:dyDescent="0.2">
      <c r="A32" s="168"/>
      <c r="B32" s="177"/>
      <c r="C32" s="177"/>
      <c r="D32" s="177"/>
      <c r="E32" s="177"/>
      <c r="F32" s="177"/>
      <c r="G32" s="177"/>
      <c r="H32" s="169"/>
      <c r="I32" s="169"/>
      <c r="J32" s="169"/>
      <c r="K32" s="75"/>
    </row>
    <row r="33" spans="1:11" ht="28.5" customHeight="1" x14ac:dyDescent="0.2">
      <c r="A33" s="461" t="s">
        <v>385</v>
      </c>
      <c r="B33" s="461"/>
      <c r="C33" s="461"/>
      <c r="D33" s="461"/>
      <c r="E33" s="461"/>
      <c r="F33" s="461"/>
      <c r="G33" s="461"/>
      <c r="H33" s="169"/>
      <c r="I33" s="169"/>
      <c r="J33" s="169"/>
      <c r="K33" s="75"/>
    </row>
    <row r="34" spans="1:11" ht="12.75" x14ac:dyDescent="0.2">
      <c r="A34" s="168"/>
      <c r="B34" s="170"/>
      <c r="C34" s="170"/>
      <c r="D34" s="168"/>
      <c r="E34" s="168"/>
      <c r="F34" s="168"/>
      <c r="G34" s="168"/>
      <c r="H34" s="169"/>
      <c r="I34" s="169"/>
      <c r="J34" s="169"/>
      <c r="K34" s="75"/>
    </row>
    <row r="35" spans="1:11" x14ac:dyDescent="0.2">
      <c r="A35" s="340" t="s">
        <v>386</v>
      </c>
      <c r="B35" s="462">
        <f>((D31+E31)+G31)/3</f>
        <v>0</v>
      </c>
      <c r="C35" s="463"/>
      <c r="D35" s="175"/>
      <c r="E35" s="168"/>
      <c r="F35" s="168"/>
      <c r="G35" s="168"/>
      <c r="H35" s="169"/>
      <c r="I35" s="325">
        <f>IF((B31&gt;B35),0,1)</f>
        <v>1</v>
      </c>
      <c r="J35" s="169"/>
      <c r="K35" s="75"/>
    </row>
    <row r="36" spans="1:11" ht="12.75" x14ac:dyDescent="0.2">
      <c r="A36" s="168"/>
      <c r="B36" s="177"/>
      <c r="C36" s="177"/>
      <c r="D36" s="168"/>
      <c r="E36" s="168"/>
      <c r="F36" s="168"/>
      <c r="G36" s="168"/>
      <c r="H36" s="169"/>
      <c r="I36" s="169"/>
      <c r="J36" s="169"/>
      <c r="K36" s="75"/>
    </row>
    <row r="37" spans="1:11" ht="27.75" customHeight="1" x14ac:dyDescent="0.2">
      <c r="A37" s="461" t="s">
        <v>387</v>
      </c>
      <c r="B37" s="461"/>
      <c r="C37" s="461"/>
      <c r="D37" s="461"/>
      <c r="E37" s="461"/>
      <c r="F37" s="461"/>
      <c r="G37" s="461"/>
      <c r="H37" s="169"/>
      <c r="I37" s="169"/>
      <c r="J37" s="169"/>
      <c r="K37" s="75"/>
    </row>
    <row r="38" spans="1:11" x14ac:dyDescent="0.2">
      <c r="A38" s="168"/>
      <c r="B38" s="180"/>
      <c r="C38" s="342" t="str">
        <f>IF((I35&gt;0),"X",0)</f>
        <v>X</v>
      </c>
      <c r="D38" s="330" t="s">
        <v>388</v>
      </c>
      <c r="E38" s="226"/>
      <c r="F38" s="343">
        <f>IF((I35&lt;1),"X",0)</f>
        <v>0</v>
      </c>
      <c r="G38" s="331" t="s">
        <v>389</v>
      </c>
      <c r="H38" s="239"/>
      <c r="I38" s="169"/>
      <c r="J38" s="169"/>
      <c r="K38" s="75"/>
    </row>
    <row r="39" spans="1:11" ht="12.75" x14ac:dyDescent="0.2">
      <c r="A39" s="168"/>
      <c r="B39" s="168"/>
      <c r="C39" s="177"/>
      <c r="D39" s="177"/>
      <c r="E39" s="168"/>
      <c r="F39" s="177"/>
      <c r="G39" s="177"/>
      <c r="H39" s="169"/>
      <c r="I39" s="169"/>
      <c r="J39" s="169"/>
      <c r="K39" s="75"/>
    </row>
    <row r="40" spans="1:11" x14ac:dyDescent="0.2">
      <c r="A40" s="316" t="s">
        <v>390</v>
      </c>
      <c r="B40" s="457"/>
      <c r="C40" s="464"/>
      <c r="D40" s="464"/>
      <c r="E40" s="464"/>
      <c r="F40" s="168"/>
      <c r="G40" s="168"/>
      <c r="H40" s="169"/>
      <c r="I40" s="169"/>
      <c r="J40" s="169"/>
      <c r="K40" s="75"/>
    </row>
    <row r="41" spans="1:11" ht="12.75" x14ac:dyDescent="0.2">
      <c r="A41" s="168"/>
      <c r="B41" s="458"/>
      <c r="C41" s="458"/>
      <c r="D41" s="458"/>
      <c r="E41" s="458"/>
      <c r="F41" s="168"/>
      <c r="G41" s="168"/>
      <c r="H41" s="169"/>
      <c r="I41" s="169"/>
      <c r="J41" s="169"/>
      <c r="K41" s="75"/>
    </row>
    <row r="42" spans="1:11" ht="12.75" x14ac:dyDescent="0.2">
      <c r="A42" s="168"/>
      <c r="B42" s="177"/>
      <c r="C42" s="177"/>
      <c r="D42" s="177"/>
      <c r="E42" s="177"/>
      <c r="F42" s="168"/>
      <c r="G42" s="168"/>
      <c r="H42" s="169"/>
      <c r="I42" s="169"/>
      <c r="J42" s="169"/>
      <c r="K42" s="75"/>
    </row>
    <row r="43" spans="1:11" x14ac:dyDescent="0.2">
      <c r="A43" s="316" t="s">
        <v>391</v>
      </c>
      <c r="B43" s="457"/>
      <c r="C43" s="464"/>
      <c r="D43" s="464"/>
      <c r="E43" s="464"/>
      <c r="F43" s="168"/>
      <c r="G43" s="168"/>
      <c r="H43" s="169"/>
      <c r="I43" s="169"/>
      <c r="J43" s="169"/>
      <c r="K43" s="75"/>
    </row>
    <row r="44" spans="1:11" ht="12.75" x14ac:dyDescent="0.2">
      <c r="A44" s="168"/>
      <c r="B44" s="458"/>
      <c r="C44" s="458"/>
      <c r="D44" s="458"/>
      <c r="E44" s="458"/>
      <c r="F44" s="168"/>
      <c r="G44" s="168"/>
      <c r="H44" s="169"/>
      <c r="I44" s="169"/>
      <c r="J44" s="169"/>
      <c r="K44" s="75"/>
    </row>
  </sheetData>
  <sheetProtection algorithmName="SHA-512" hashValue="vXBcp9b6BYCLIRSusE/ie10qoPhJlIXHQuYc8ldS6dHN7ewQfjOfuWXoRy5RnRz8tI9K1EHEdcvgxMW3D61WNQ==" saltValue="88oJZ3Ns6LNMysT7rf4hHw==" spinCount="100000" sheet="1" objects="1" scenarios="1"/>
  <mergeCells count="29">
    <mergeCell ref="A6:D6"/>
    <mergeCell ref="A7:B7"/>
    <mergeCell ref="B20:D20"/>
    <mergeCell ref="E20:G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1:C31"/>
    <mergeCell ref="E31:F31"/>
    <mergeCell ref="A33:G33"/>
    <mergeCell ref="B35:C35"/>
    <mergeCell ref="A37:G37"/>
    <mergeCell ref="B40:E41"/>
    <mergeCell ref="B43:E44"/>
  </mergeCells>
  <conditionalFormatting sqref="C16">
    <cfRule type="expression" dxfId="3" priority="4">
      <formula>$C$16="X"</formula>
    </cfRule>
  </conditionalFormatting>
  <conditionalFormatting sqref="F16">
    <cfRule type="expression" dxfId="2" priority="3">
      <formula>$F$16="X"</formula>
    </cfRule>
  </conditionalFormatting>
  <conditionalFormatting sqref="C38">
    <cfRule type="expression" dxfId="1" priority="2">
      <formula>$C$38="X"</formula>
    </cfRule>
  </conditionalFormatting>
  <conditionalFormatting sqref="F38">
    <cfRule type="expression" dxfId="0" priority="1">
      <formula>$F$38="X"</formula>
    </cfRule>
  </conditionalFormatting>
  <pageMargins left="0.7" right="0.7" top="0.75" bottom="0.75" header="0.3" footer="0.3"/>
  <pageSetup scale="9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0"/>
  <sheetViews>
    <sheetView workbookViewId="0">
      <selection activeCell="Q30" sqref="Q30"/>
    </sheetView>
  </sheetViews>
  <sheetFormatPr defaultColWidth="8.7109375" defaultRowHeight="12.75" customHeight="1" x14ac:dyDescent="0.2"/>
  <sheetData>
    <row r="1" spans="1:6" ht="12.75" customHeight="1" x14ac:dyDescent="0.2">
      <c r="A1" s="42"/>
      <c r="B1" s="42"/>
      <c r="C1" s="42"/>
      <c r="D1" s="42"/>
      <c r="E1" s="42"/>
      <c r="F1" s="42"/>
    </row>
    <row r="2" spans="1:6" ht="12.75" customHeight="1" x14ac:dyDescent="0.2">
      <c r="A2" s="42"/>
      <c r="B2" s="42"/>
      <c r="C2" s="42"/>
      <c r="D2" s="42"/>
      <c r="E2" s="42"/>
      <c r="F2" s="42"/>
    </row>
    <row r="3" spans="1:6" ht="12.75" customHeight="1" x14ac:dyDescent="0.2">
      <c r="A3" s="42"/>
      <c r="B3" s="42"/>
      <c r="C3" s="42"/>
      <c r="D3" s="42"/>
      <c r="E3" s="42"/>
      <c r="F3" s="42"/>
    </row>
    <row r="4" spans="1:6" ht="12.75" customHeight="1" x14ac:dyDescent="0.2">
      <c r="A4" s="42"/>
      <c r="B4" s="42"/>
      <c r="C4" s="42"/>
      <c r="D4" s="42"/>
      <c r="E4" s="42"/>
      <c r="F4" s="42"/>
    </row>
    <row r="5" spans="1:6" ht="12.75" customHeight="1" x14ac:dyDescent="0.2">
      <c r="A5" s="42"/>
      <c r="B5" s="42"/>
      <c r="C5" s="42"/>
      <c r="D5" s="42"/>
      <c r="E5" s="42"/>
      <c r="F5" s="42" t="s">
        <v>9</v>
      </c>
    </row>
    <row r="6" spans="1:6" ht="12.75" customHeight="1" x14ac:dyDescent="0.2">
      <c r="A6" s="42"/>
      <c r="B6" s="42"/>
      <c r="C6" s="42"/>
      <c r="D6" s="42"/>
      <c r="E6" s="42"/>
      <c r="F6" s="42" t="s">
        <v>11</v>
      </c>
    </row>
    <row r="7" spans="1:6" ht="12.75" customHeight="1" x14ac:dyDescent="0.2">
      <c r="A7" s="42"/>
      <c r="B7" s="42"/>
      <c r="C7" s="42"/>
      <c r="D7" s="42"/>
      <c r="E7" s="42"/>
      <c r="F7" s="42"/>
    </row>
    <row r="8" spans="1:6" ht="12.75" customHeight="1" x14ac:dyDescent="0.2">
      <c r="A8" s="42"/>
      <c r="B8" s="42"/>
      <c r="C8" s="42"/>
      <c r="D8" s="42"/>
      <c r="E8" s="42"/>
      <c r="F8" s="42"/>
    </row>
    <row r="9" spans="1:6" ht="12.75" customHeight="1" x14ac:dyDescent="0.2">
      <c r="A9" s="42"/>
      <c r="B9" s="42"/>
      <c r="C9" s="42"/>
      <c r="D9" s="42"/>
      <c r="E9" s="42"/>
      <c r="F9" s="42"/>
    </row>
    <row r="10" spans="1:6" ht="12.75" customHeight="1" x14ac:dyDescent="0.2">
      <c r="A10" s="42"/>
      <c r="B10" s="42"/>
      <c r="C10" s="42"/>
      <c r="D10" s="42"/>
      <c r="E10" s="42"/>
      <c r="F10" s="42"/>
    </row>
    <row r="11" spans="1:6" ht="12.75" customHeight="1" x14ac:dyDescent="0.2">
      <c r="A11" s="42"/>
      <c r="B11" s="42"/>
      <c r="C11" s="42"/>
      <c r="D11" s="42"/>
      <c r="E11" s="42"/>
      <c r="F11" s="42"/>
    </row>
    <row r="12" spans="1:6" ht="12.75" customHeight="1" x14ac:dyDescent="0.2">
      <c r="A12" s="42"/>
      <c r="B12" s="42"/>
      <c r="C12" s="42"/>
      <c r="D12" s="42"/>
      <c r="E12" s="42"/>
      <c r="F12" s="42"/>
    </row>
    <row r="13" spans="1:6" ht="12.75" customHeight="1" x14ac:dyDescent="0.2">
      <c r="A13" s="42"/>
      <c r="B13" s="42"/>
      <c r="C13" s="42"/>
      <c r="D13" s="42"/>
      <c r="E13" s="42"/>
      <c r="F13" s="42"/>
    </row>
    <row r="14" spans="1:6" ht="12.75" customHeight="1" x14ac:dyDescent="0.2">
      <c r="A14" s="42"/>
      <c r="B14" s="42"/>
      <c r="C14" s="42"/>
      <c r="D14" s="42"/>
      <c r="E14" s="42"/>
      <c r="F14" s="42"/>
    </row>
    <row r="15" spans="1:6" ht="12.75" customHeight="1" x14ac:dyDescent="0.2">
      <c r="A15" s="42"/>
      <c r="B15" s="42"/>
      <c r="C15" s="42"/>
      <c r="D15" s="42"/>
      <c r="E15" s="42"/>
      <c r="F15" s="42"/>
    </row>
    <row r="16" spans="1:6" ht="12.75" customHeight="1" x14ac:dyDescent="0.2">
      <c r="A16" s="42"/>
      <c r="B16" s="42"/>
      <c r="C16" s="42"/>
      <c r="D16" s="42"/>
      <c r="E16" s="42"/>
      <c r="F16" s="42"/>
    </row>
    <row r="17" spans="1:6" ht="12.75" customHeight="1" x14ac:dyDescent="0.2">
      <c r="A17" s="42"/>
      <c r="B17" s="42"/>
      <c r="C17" s="42"/>
      <c r="D17" s="42"/>
      <c r="E17" s="42"/>
      <c r="F17" s="42"/>
    </row>
    <row r="18" spans="1:6" ht="12.75" customHeight="1" x14ac:dyDescent="0.2">
      <c r="A18" s="42"/>
      <c r="B18" s="42"/>
      <c r="C18" s="42"/>
      <c r="D18" s="42"/>
      <c r="E18" s="42"/>
      <c r="F18" s="42"/>
    </row>
    <row r="19" spans="1:6" ht="12.75" customHeight="1" x14ac:dyDescent="0.2">
      <c r="A19" s="42"/>
      <c r="B19" s="42"/>
      <c r="C19" s="42"/>
      <c r="D19" s="42"/>
      <c r="E19" s="42"/>
      <c r="F19" s="42"/>
    </row>
    <row r="20" spans="1:6" ht="12.75" customHeight="1" x14ac:dyDescent="0.2">
      <c r="A20" s="42"/>
      <c r="B20" s="42"/>
      <c r="C20" s="42"/>
      <c r="D20" s="42"/>
      <c r="E20" s="42"/>
      <c r="F20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6630-77DE-47A8-8FFE-508FC0B119A9}">
  <sheetPr>
    <tabColor rgb="FFFFFF0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33"/>
  <sheetViews>
    <sheetView view="pageBreakPreview" zoomScaleNormal="100" zoomScaleSheetLayoutView="100" workbookViewId="0"/>
  </sheetViews>
  <sheetFormatPr defaultColWidth="8.7109375" defaultRowHeight="12.75" customHeight="1" x14ac:dyDescent="0.2"/>
  <cols>
    <col min="1" max="1" width="35.7109375" style="9" customWidth="1"/>
    <col min="2" max="2" width="11.28515625" style="16" customWidth="1"/>
    <col min="3" max="3" width="11" style="16" customWidth="1"/>
    <col min="4" max="4" width="11.5703125" style="16" customWidth="1"/>
    <col min="5" max="5" width="8.7109375" style="52" customWidth="1"/>
    <col min="6" max="6" width="11.42578125" style="16" customWidth="1"/>
    <col min="7" max="7" width="1.5703125" style="75" customWidth="1"/>
    <col min="8" max="8" width="12.5703125" customWidth="1"/>
    <col min="9" max="10" width="13" customWidth="1"/>
  </cols>
  <sheetData>
    <row r="1" spans="1:10" s="42" customFormat="1" ht="15.75" customHeight="1" x14ac:dyDescent="0.25">
      <c r="A1" s="3" t="s">
        <v>48</v>
      </c>
      <c r="B1" s="15"/>
      <c r="C1" s="15"/>
      <c r="D1" s="15"/>
      <c r="E1" s="14"/>
      <c r="F1" s="12"/>
      <c r="G1" s="87"/>
    </row>
    <row r="2" spans="1:10" x14ac:dyDescent="0.2">
      <c r="A2" s="76"/>
      <c r="B2" s="76"/>
      <c r="C2" s="76"/>
      <c r="D2" s="76"/>
      <c r="E2" s="76"/>
      <c r="F2" s="76"/>
      <c r="G2" s="81"/>
      <c r="H2" s="42"/>
      <c r="I2" s="42"/>
      <c r="J2" s="42"/>
    </row>
    <row r="3" spans="1:10" x14ac:dyDescent="0.2">
      <c r="A3" s="112"/>
      <c r="B3" s="113" t="s">
        <v>49</v>
      </c>
      <c r="C3" s="113" t="s">
        <v>50</v>
      </c>
      <c r="D3" s="113" t="s">
        <v>51</v>
      </c>
      <c r="E3" s="114" t="s">
        <v>52</v>
      </c>
      <c r="F3" s="113" t="s">
        <v>53</v>
      </c>
      <c r="G3" s="81"/>
      <c r="H3" s="42"/>
      <c r="I3" s="42"/>
      <c r="J3" s="42"/>
    </row>
    <row r="4" spans="1:10" x14ac:dyDescent="0.2">
      <c r="A4" s="115" t="s">
        <v>54</v>
      </c>
      <c r="B4" s="116" t="s">
        <v>55</v>
      </c>
      <c r="C4" s="116" t="s">
        <v>56</v>
      </c>
      <c r="D4" s="116" t="s">
        <v>55</v>
      </c>
      <c r="E4" s="117" t="s">
        <v>57</v>
      </c>
      <c r="F4" s="116" t="s">
        <v>58</v>
      </c>
      <c r="G4" s="81"/>
      <c r="H4" s="42"/>
      <c r="I4" s="42"/>
      <c r="J4" s="42"/>
    </row>
    <row r="5" spans="1:10" x14ac:dyDescent="0.2">
      <c r="A5" s="118" t="s">
        <v>59</v>
      </c>
      <c r="B5" s="63"/>
      <c r="C5" s="63">
        <v>0</v>
      </c>
      <c r="D5" s="53">
        <f t="shared" ref="D5:D23" si="0">B5-C5</f>
        <v>0</v>
      </c>
      <c r="E5" s="64">
        <v>0</v>
      </c>
      <c r="F5" s="53">
        <f t="shared" ref="F5:F24" si="1">D5*E5</f>
        <v>0</v>
      </c>
      <c r="G5" s="87"/>
      <c r="H5" s="42"/>
      <c r="I5" s="42"/>
      <c r="J5" s="42"/>
    </row>
    <row r="6" spans="1:10" x14ac:dyDescent="0.2">
      <c r="A6" s="119" t="s">
        <v>60</v>
      </c>
      <c r="B6" s="63"/>
      <c r="C6" s="63">
        <v>0</v>
      </c>
      <c r="D6" s="53">
        <f t="shared" si="0"/>
        <v>0</v>
      </c>
      <c r="E6" s="64">
        <v>0</v>
      </c>
      <c r="F6" s="53">
        <f t="shared" si="1"/>
        <v>0</v>
      </c>
      <c r="G6" s="87"/>
      <c r="H6" s="42"/>
      <c r="I6" s="42"/>
      <c r="J6" s="42"/>
    </row>
    <row r="7" spans="1:10" x14ac:dyDescent="0.2">
      <c r="A7" s="119" t="s">
        <v>61</v>
      </c>
      <c r="B7" s="63"/>
      <c r="C7" s="63">
        <v>0</v>
      </c>
      <c r="D7" s="53">
        <f t="shared" si="0"/>
        <v>0</v>
      </c>
      <c r="E7" s="64">
        <v>0</v>
      </c>
      <c r="F7" s="53">
        <f t="shared" si="1"/>
        <v>0</v>
      </c>
      <c r="G7" s="87"/>
      <c r="H7" s="42"/>
      <c r="I7" s="42"/>
      <c r="J7" s="42"/>
    </row>
    <row r="8" spans="1:10" x14ac:dyDescent="0.2">
      <c r="A8" s="119" t="s">
        <v>62</v>
      </c>
      <c r="B8" s="63"/>
      <c r="C8" s="63">
        <v>0</v>
      </c>
      <c r="D8" s="53">
        <f t="shared" si="0"/>
        <v>0</v>
      </c>
      <c r="E8" s="64">
        <v>0</v>
      </c>
      <c r="F8" s="53">
        <f t="shared" si="1"/>
        <v>0</v>
      </c>
      <c r="G8" s="87"/>
      <c r="H8" s="42"/>
      <c r="I8" s="42"/>
      <c r="J8" s="42"/>
    </row>
    <row r="9" spans="1:10" x14ac:dyDescent="0.2">
      <c r="A9" s="119" t="s">
        <v>63</v>
      </c>
      <c r="B9" s="63">
        <v>0</v>
      </c>
      <c r="C9" s="63">
        <v>0</v>
      </c>
      <c r="D9" s="53">
        <f t="shared" si="0"/>
        <v>0</v>
      </c>
      <c r="E9" s="64">
        <v>0</v>
      </c>
      <c r="F9" s="53">
        <f t="shared" si="1"/>
        <v>0</v>
      </c>
      <c r="G9" s="87"/>
      <c r="H9" s="42"/>
      <c r="I9" s="42"/>
      <c r="J9" s="42"/>
    </row>
    <row r="10" spans="1:10" x14ac:dyDescent="0.2">
      <c r="A10" s="119" t="s">
        <v>64</v>
      </c>
      <c r="B10" s="63">
        <v>0</v>
      </c>
      <c r="C10" s="63">
        <v>0</v>
      </c>
      <c r="D10" s="53">
        <f t="shared" si="0"/>
        <v>0</v>
      </c>
      <c r="E10" s="64">
        <v>0</v>
      </c>
      <c r="F10" s="53">
        <f t="shared" si="1"/>
        <v>0</v>
      </c>
      <c r="G10" s="87"/>
      <c r="H10" s="42"/>
      <c r="I10" s="42"/>
      <c r="J10" s="42"/>
    </row>
    <row r="11" spans="1:10" x14ac:dyDescent="0.2">
      <c r="A11" s="119" t="s">
        <v>65</v>
      </c>
      <c r="B11" s="63">
        <v>0</v>
      </c>
      <c r="C11" s="63">
        <v>0</v>
      </c>
      <c r="D11" s="53">
        <f t="shared" si="0"/>
        <v>0</v>
      </c>
      <c r="E11" s="64">
        <v>0</v>
      </c>
      <c r="F11" s="53">
        <f t="shared" si="1"/>
        <v>0</v>
      </c>
      <c r="G11" s="87"/>
      <c r="H11" s="42"/>
      <c r="I11" s="42"/>
      <c r="J11" s="42"/>
    </row>
    <row r="12" spans="1:10" x14ac:dyDescent="0.2">
      <c r="A12" s="119" t="s">
        <v>66</v>
      </c>
      <c r="B12" s="63">
        <v>0</v>
      </c>
      <c r="C12" s="63">
        <v>0</v>
      </c>
      <c r="D12" s="53">
        <f t="shared" si="0"/>
        <v>0</v>
      </c>
      <c r="E12" s="64">
        <v>0</v>
      </c>
      <c r="F12" s="53">
        <f t="shared" si="1"/>
        <v>0</v>
      </c>
      <c r="G12" s="87"/>
      <c r="H12" s="42"/>
      <c r="I12" s="42"/>
      <c r="J12" s="42"/>
    </row>
    <row r="13" spans="1:10" x14ac:dyDescent="0.2">
      <c r="A13" s="119" t="s">
        <v>67</v>
      </c>
      <c r="B13" s="63">
        <v>0</v>
      </c>
      <c r="C13" s="63">
        <v>0</v>
      </c>
      <c r="D13" s="53">
        <f t="shared" si="0"/>
        <v>0</v>
      </c>
      <c r="E13" s="64">
        <v>0</v>
      </c>
      <c r="F13" s="53">
        <f t="shared" si="1"/>
        <v>0</v>
      </c>
      <c r="G13" s="87"/>
      <c r="H13" s="42"/>
      <c r="I13" s="42"/>
      <c r="J13" s="42"/>
    </row>
    <row r="14" spans="1:10" x14ac:dyDescent="0.2">
      <c r="A14" s="119" t="s">
        <v>68</v>
      </c>
      <c r="B14" s="63">
        <v>0</v>
      </c>
      <c r="C14" s="63">
        <v>0</v>
      </c>
      <c r="D14" s="53">
        <f t="shared" si="0"/>
        <v>0</v>
      </c>
      <c r="E14" s="64">
        <v>0</v>
      </c>
      <c r="F14" s="53">
        <f t="shared" si="1"/>
        <v>0</v>
      </c>
      <c r="G14" s="87"/>
      <c r="H14" s="42"/>
      <c r="I14" s="42"/>
      <c r="J14" s="42"/>
    </row>
    <row r="15" spans="1:10" x14ac:dyDescent="0.2">
      <c r="A15" s="119" t="s">
        <v>69</v>
      </c>
      <c r="B15" s="63">
        <v>0</v>
      </c>
      <c r="C15" s="63">
        <v>0</v>
      </c>
      <c r="D15" s="53">
        <f t="shared" si="0"/>
        <v>0</v>
      </c>
      <c r="E15" s="64">
        <v>0</v>
      </c>
      <c r="F15" s="53">
        <f t="shared" si="1"/>
        <v>0</v>
      </c>
      <c r="G15" s="87"/>
      <c r="H15" s="42"/>
      <c r="I15" s="42"/>
      <c r="J15" s="42"/>
    </row>
    <row r="16" spans="1:10" x14ac:dyDescent="0.2">
      <c r="A16" s="119" t="s">
        <v>70</v>
      </c>
      <c r="B16" s="63">
        <v>0</v>
      </c>
      <c r="C16" s="63">
        <v>0</v>
      </c>
      <c r="D16" s="53">
        <f t="shared" si="0"/>
        <v>0</v>
      </c>
      <c r="E16" s="64">
        <v>0</v>
      </c>
      <c r="F16" s="53">
        <f t="shared" si="1"/>
        <v>0</v>
      </c>
      <c r="G16" s="87"/>
      <c r="H16" s="42"/>
      <c r="I16" s="42"/>
      <c r="J16" s="42"/>
    </row>
    <row r="17" spans="1:10" x14ac:dyDescent="0.2">
      <c r="A17" s="119" t="s">
        <v>71</v>
      </c>
      <c r="B17" s="63"/>
      <c r="C17" s="63"/>
      <c r="D17" s="53">
        <f t="shared" si="0"/>
        <v>0</v>
      </c>
      <c r="E17" s="64">
        <v>0</v>
      </c>
      <c r="F17" s="53">
        <f t="shared" si="1"/>
        <v>0</v>
      </c>
      <c r="G17" s="87"/>
      <c r="H17" s="42"/>
      <c r="I17" s="42"/>
      <c r="J17" s="42"/>
    </row>
    <row r="18" spans="1:10" x14ac:dyDescent="0.2">
      <c r="A18" s="119" t="s">
        <v>72</v>
      </c>
      <c r="B18" s="63">
        <v>0</v>
      </c>
      <c r="C18" s="63">
        <v>0</v>
      </c>
      <c r="D18" s="53">
        <f t="shared" si="0"/>
        <v>0</v>
      </c>
      <c r="E18" s="64">
        <v>0</v>
      </c>
      <c r="F18" s="53">
        <f t="shared" si="1"/>
        <v>0</v>
      </c>
      <c r="G18" s="87"/>
      <c r="H18" s="42"/>
      <c r="I18" s="42"/>
      <c r="J18" s="42"/>
    </row>
    <row r="19" spans="1:10" x14ac:dyDescent="0.2">
      <c r="A19" s="119" t="s">
        <v>73</v>
      </c>
      <c r="B19" s="63">
        <v>0</v>
      </c>
      <c r="C19" s="63">
        <v>0</v>
      </c>
      <c r="D19" s="53">
        <f t="shared" si="0"/>
        <v>0</v>
      </c>
      <c r="E19" s="64">
        <v>0</v>
      </c>
      <c r="F19" s="53">
        <f t="shared" si="1"/>
        <v>0</v>
      </c>
      <c r="G19" s="87"/>
      <c r="H19" s="42"/>
      <c r="I19" s="42"/>
      <c r="J19" s="42"/>
    </row>
    <row r="20" spans="1:10" x14ac:dyDescent="0.2">
      <c r="A20" s="119" t="s">
        <v>74</v>
      </c>
      <c r="B20" s="63">
        <v>0</v>
      </c>
      <c r="C20" s="63">
        <v>0</v>
      </c>
      <c r="D20" s="53">
        <f t="shared" si="0"/>
        <v>0</v>
      </c>
      <c r="E20" s="64">
        <v>0</v>
      </c>
      <c r="F20" s="53">
        <f t="shared" si="1"/>
        <v>0</v>
      </c>
      <c r="G20" s="87"/>
      <c r="H20" s="42"/>
      <c r="I20" s="42"/>
      <c r="J20" s="42"/>
    </row>
    <row r="21" spans="1:10" x14ac:dyDescent="0.2">
      <c r="A21" s="119" t="s">
        <v>75</v>
      </c>
      <c r="B21" s="63">
        <v>0</v>
      </c>
      <c r="C21" s="63">
        <v>0</v>
      </c>
      <c r="D21" s="53">
        <f t="shared" si="0"/>
        <v>0</v>
      </c>
      <c r="E21" s="64">
        <v>0</v>
      </c>
      <c r="F21" s="53">
        <f t="shared" si="1"/>
        <v>0</v>
      </c>
      <c r="G21" s="87"/>
      <c r="H21" s="42"/>
      <c r="I21" s="42"/>
      <c r="J21" s="42"/>
    </row>
    <row r="22" spans="1:10" x14ac:dyDescent="0.2">
      <c r="A22" s="119" t="s">
        <v>76</v>
      </c>
      <c r="B22" s="63">
        <v>0</v>
      </c>
      <c r="C22" s="63">
        <v>0</v>
      </c>
      <c r="D22" s="53">
        <f t="shared" si="0"/>
        <v>0</v>
      </c>
      <c r="E22" s="64">
        <v>0</v>
      </c>
      <c r="F22" s="53">
        <f t="shared" si="1"/>
        <v>0</v>
      </c>
      <c r="G22" s="87"/>
      <c r="H22" s="42"/>
      <c r="I22" s="42"/>
      <c r="J22" s="42"/>
    </row>
    <row r="23" spans="1:10" x14ac:dyDescent="0.2">
      <c r="A23" s="119" t="s">
        <v>77</v>
      </c>
      <c r="B23" s="63">
        <f>'imputed income&amp;asset'!D21</f>
        <v>0</v>
      </c>
      <c r="C23" s="63">
        <f>'imputed income&amp;asset'!D30+'imputed income&amp;asset'!D32</f>
        <v>0</v>
      </c>
      <c r="D23" s="53">
        <f t="shared" si="0"/>
        <v>0</v>
      </c>
      <c r="E23" s="50">
        <v>0</v>
      </c>
      <c r="F23" s="53">
        <f t="shared" si="1"/>
        <v>0</v>
      </c>
      <c r="G23" s="87"/>
      <c r="H23" s="42"/>
      <c r="I23" s="42"/>
      <c r="J23" s="42"/>
    </row>
    <row r="24" spans="1:10" x14ac:dyDescent="0.2">
      <c r="A24" s="120" t="s">
        <v>78</v>
      </c>
      <c r="B24" s="53">
        <v>0</v>
      </c>
      <c r="C24" s="53">
        <v>0</v>
      </c>
      <c r="D24" s="53">
        <f>'imputed income&amp;asset'!D32</f>
        <v>0</v>
      </c>
      <c r="E24" s="50">
        <f>'imputed income&amp;asset'!D35</f>
        <v>0</v>
      </c>
      <c r="F24" s="53">
        <f t="shared" si="1"/>
        <v>0</v>
      </c>
      <c r="G24" s="87"/>
      <c r="H24" s="42"/>
      <c r="I24" s="42"/>
      <c r="J24" s="42"/>
    </row>
    <row r="25" spans="1:10" x14ac:dyDescent="0.2">
      <c r="A25" s="119" t="s">
        <v>79</v>
      </c>
      <c r="B25" s="53">
        <f>rental!E3</f>
        <v>0</v>
      </c>
      <c r="C25" s="53">
        <f>rental!E11+rental!E13</f>
        <v>0</v>
      </c>
      <c r="D25" s="53">
        <f>B25-C25</f>
        <v>0</v>
      </c>
      <c r="E25" s="50">
        <v>0</v>
      </c>
      <c r="F25" s="53">
        <f>rental!E32</f>
        <v>0</v>
      </c>
      <c r="G25" s="87"/>
      <c r="H25" s="42"/>
      <c r="I25" s="42"/>
      <c r="J25" s="42"/>
    </row>
    <row r="26" spans="1:10" x14ac:dyDescent="0.2">
      <c r="A26" s="121" t="s">
        <v>80</v>
      </c>
      <c r="B26" s="63">
        <v>0</v>
      </c>
      <c r="C26" s="63">
        <v>0</v>
      </c>
      <c r="D26" s="53">
        <f>B26-C26</f>
        <v>0</v>
      </c>
      <c r="E26" s="64">
        <v>0</v>
      </c>
      <c r="F26" s="53">
        <f>D26*E26</f>
        <v>0</v>
      </c>
      <c r="G26" s="87"/>
      <c r="H26" s="42"/>
      <c r="I26" s="42"/>
      <c r="J26" s="42"/>
    </row>
    <row r="27" spans="1:10" x14ac:dyDescent="0.2">
      <c r="A27" s="119" t="s">
        <v>80</v>
      </c>
      <c r="B27" s="63">
        <v>0</v>
      </c>
      <c r="C27" s="63">
        <v>0</v>
      </c>
      <c r="D27" s="53">
        <f>B27-C27</f>
        <v>0</v>
      </c>
      <c r="E27" s="64">
        <v>0</v>
      </c>
      <c r="F27" s="53">
        <f>D27*E27</f>
        <v>0</v>
      </c>
      <c r="G27" s="87"/>
      <c r="H27" s="42"/>
      <c r="I27" s="42"/>
      <c r="J27" s="42"/>
    </row>
    <row r="28" spans="1:10" x14ac:dyDescent="0.2">
      <c r="A28" s="92"/>
      <c r="B28" s="79"/>
      <c r="C28" s="122" t="s">
        <v>81</v>
      </c>
      <c r="D28" s="57">
        <f>SUM(D5:D27)</f>
        <v>0</v>
      </c>
      <c r="E28" s="124"/>
      <c r="F28" s="57">
        <f>SUM(F5:F27)</f>
        <v>0</v>
      </c>
      <c r="G28" s="87"/>
      <c r="H28" s="42"/>
      <c r="I28" s="42"/>
      <c r="J28" s="42"/>
    </row>
    <row r="29" spans="1:10" x14ac:dyDescent="0.2">
      <c r="A29" s="82"/>
      <c r="B29" s="82"/>
      <c r="C29" s="82"/>
      <c r="D29" s="77"/>
      <c r="E29" s="82"/>
      <c r="F29" s="77"/>
      <c r="G29" s="81"/>
      <c r="H29" s="42"/>
      <c r="I29" s="42"/>
      <c r="J29" s="42"/>
    </row>
    <row r="30" spans="1:10" x14ac:dyDescent="0.2">
      <c r="A30" s="125" t="s">
        <v>82</v>
      </c>
      <c r="B30" s="126"/>
      <c r="C30" s="126"/>
      <c r="D30" s="126"/>
      <c r="E30" s="127"/>
      <c r="F30" s="18">
        <v>5.9999999999999995E-4</v>
      </c>
      <c r="G30" s="87"/>
      <c r="H30" s="42"/>
      <c r="I30" s="42"/>
      <c r="J30" s="42"/>
    </row>
    <row r="31" spans="1:10" x14ac:dyDescent="0.2">
      <c r="A31" s="125" t="s">
        <v>83</v>
      </c>
      <c r="B31" s="126"/>
      <c r="C31" s="126"/>
      <c r="D31" s="126"/>
      <c r="E31" s="127"/>
      <c r="F31" s="57">
        <f>IF((D28&gt;5000),(D28*F30),0)</f>
        <v>0</v>
      </c>
      <c r="G31" s="87"/>
      <c r="H31" s="42"/>
      <c r="I31" s="42"/>
      <c r="J31" s="42"/>
    </row>
    <row r="32" spans="1:10" x14ac:dyDescent="0.2">
      <c r="A32" s="123"/>
      <c r="B32" s="77"/>
      <c r="C32" s="77"/>
      <c r="D32" s="77"/>
      <c r="E32" s="77"/>
      <c r="F32" s="78"/>
      <c r="G32" s="81"/>
      <c r="H32" s="42"/>
      <c r="I32" s="42"/>
      <c r="J32" s="42"/>
    </row>
    <row r="33" spans="1:10" x14ac:dyDescent="0.2">
      <c r="A33" s="36" t="s">
        <v>84</v>
      </c>
      <c r="B33" s="15"/>
      <c r="C33" s="15"/>
      <c r="D33" s="15"/>
      <c r="E33" s="51"/>
      <c r="F33" s="57">
        <f>IF((F28&gt;F31), F28, F31)</f>
        <v>0</v>
      </c>
      <c r="G33" s="87"/>
      <c r="H33" s="42"/>
      <c r="I33" s="42"/>
      <c r="J33" s="42"/>
    </row>
  </sheetData>
  <sheetProtection algorithmName="SHA-512" hashValue="ge7xa1SYE1GDy9amWDSfuKhb6sYlOY5UDAQnzTuKdrqq5hWo1vj4vUPnYVJFxPRvIlmLivSFCnXqUSNsV+icbg==" saltValue="fnzOdZXr8S04WzOgib16JQ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E9"/>
  <sheetViews>
    <sheetView workbookViewId="0">
      <selection activeCell="L28" sqref="L28"/>
    </sheetView>
  </sheetViews>
  <sheetFormatPr defaultRowHeight="12.75" x14ac:dyDescent="0.2"/>
  <cols>
    <col min="1" max="1" width="21.42578125" customWidth="1"/>
  </cols>
  <sheetData>
    <row r="1" spans="1:5" x14ac:dyDescent="0.2">
      <c r="A1" s="74" t="s">
        <v>246</v>
      </c>
    </row>
    <row r="2" spans="1:5" x14ac:dyDescent="0.2">
      <c r="A2" s="74" t="s">
        <v>247</v>
      </c>
      <c r="C2" s="74" t="s">
        <v>248</v>
      </c>
      <c r="E2" s="74" t="s">
        <v>9</v>
      </c>
    </row>
    <row r="3" spans="1:5" x14ac:dyDescent="0.2">
      <c r="C3" s="74" t="s">
        <v>249</v>
      </c>
      <c r="E3" s="74" t="s">
        <v>11</v>
      </c>
    </row>
    <row r="4" spans="1:5" x14ac:dyDescent="0.2">
      <c r="A4" s="74" t="s">
        <v>85</v>
      </c>
      <c r="C4" s="74" t="s">
        <v>250</v>
      </c>
    </row>
    <row r="5" spans="1:5" x14ac:dyDescent="0.2">
      <c r="A5" s="74" t="s">
        <v>86</v>
      </c>
      <c r="C5" s="74" t="s">
        <v>251</v>
      </c>
    </row>
    <row r="6" spans="1:5" x14ac:dyDescent="0.2">
      <c r="A6" s="74" t="s">
        <v>87</v>
      </c>
      <c r="C6" s="74" t="s">
        <v>252</v>
      </c>
    </row>
    <row r="7" spans="1:5" x14ac:dyDescent="0.2">
      <c r="A7" s="74" t="s">
        <v>88</v>
      </c>
      <c r="C7" s="74" t="s">
        <v>253</v>
      </c>
    </row>
    <row r="8" spans="1:5" x14ac:dyDescent="0.2">
      <c r="C8" s="74"/>
    </row>
    <row r="9" spans="1:5" x14ac:dyDescent="0.2">
      <c r="C9" s="7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79998168889431442"/>
  </sheetPr>
  <dimension ref="A1:F100"/>
  <sheetViews>
    <sheetView workbookViewId="0"/>
  </sheetViews>
  <sheetFormatPr defaultColWidth="8.7109375" defaultRowHeight="12.75" customHeight="1" x14ac:dyDescent="0.2"/>
  <cols>
    <col min="1" max="1" width="2.7109375" style="2" customWidth="1"/>
    <col min="2" max="2" width="3.7109375" customWidth="1"/>
    <col min="3" max="3" width="95.28515625" style="28" customWidth="1"/>
  </cols>
  <sheetData>
    <row r="1" spans="1:6" x14ac:dyDescent="0.2">
      <c r="A1" s="2" t="s">
        <v>175</v>
      </c>
      <c r="B1" s="42"/>
      <c r="D1" s="42"/>
      <c r="E1" s="42"/>
      <c r="F1" s="42"/>
    </row>
    <row r="2" spans="1:6" x14ac:dyDescent="0.2">
      <c r="B2" s="28" t="s">
        <v>176</v>
      </c>
      <c r="D2" s="42"/>
      <c r="E2" s="42"/>
      <c r="F2" s="42"/>
    </row>
    <row r="3" spans="1:6" x14ac:dyDescent="0.2">
      <c r="A3" s="20"/>
      <c r="B3" s="13"/>
      <c r="C3" s="24"/>
      <c r="D3" s="42"/>
      <c r="E3" s="42"/>
      <c r="F3" s="42"/>
    </row>
    <row r="4" spans="1:6" x14ac:dyDescent="0.2">
      <c r="A4" s="46" t="s">
        <v>177</v>
      </c>
      <c r="B4" s="40"/>
      <c r="C4" s="45"/>
      <c r="D4" s="21"/>
      <c r="E4" s="42"/>
      <c r="F4" s="42"/>
    </row>
    <row r="5" spans="1:6" x14ac:dyDescent="0.2">
      <c r="A5" s="49" t="s">
        <v>178</v>
      </c>
      <c r="B5" s="6" t="s">
        <v>179</v>
      </c>
      <c r="C5" s="39"/>
      <c r="D5" s="42"/>
      <c r="E5" s="42"/>
      <c r="F5" s="42"/>
    </row>
    <row r="6" spans="1:6" x14ac:dyDescent="0.2">
      <c r="A6" s="7"/>
      <c r="B6" s="42"/>
      <c r="C6" s="28" t="s">
        <v>180</v>
      </c>
      <c r="D6" s="42"/>
      <c r="E6" s="42"/>
      <c r="F6" s="42"/>
    </row>
    <row r="7" spans="1:6" x14ac:dyDescent="0.2">
      <c r="A7" s="7" t="s">
        <v>178</v>
      </c>
      <c r="B7" s="42" t="s">
        <v>181</v>
      </c>
      <c r="D7" s="42"/>
      <c r="E7" s="42"/>
      <c r="F7" s="42"/>
    </row>
    <row r="8" spans="1:6" x14ac:dyDescent="0.2">
      <c r="A8" s="7"/>
      <c r="B8" s="42"/>
      <c r="C8" s="28" t="s">
        <v>182</v>
      </c>
      <c r="D8" s="42"/>
      <c r="E8" s="42"/>
      <c r="F8" s="42"/>
    </row>
    <row r="9" spans="1:6" x14ac:dyDescent="0.2">
      <c r="A9" s="7"/>
      <c r="B9" s="42"/>
      <c r="C9" s="28" t="s">
        <v>183</v>
      </c>
      <c r="D9" s="42"/>
      <c r="E9" s="42"/>
      <c r="F9" s="42"/>
    </row>
    <row r="10" spans="1:6" x14ac:dyDescent="0.2">
      <c r="A10" s="7"/>
      <c r="B10" s="42"/>
      <c r="C10" s="28" t="s">
        <v>184</v>
      </c>
      <c r="D10" s="42"/>
      <c r="E10" s="42"/>
      <c r="F10" s="42"/>
    </row>
    <row r="11" spans="1:6" x14ac:dyDescent="0.2">
      <c r="A11" s="7" t="s">
        <v>178</v>
      </c>
      <c r="B11" s="42" t="s">
        <v>185</v>
      </c>
      <c r="D11" s="42"/>
      <c r="E11" s="42"/>
      <c r="F11" s="42"/>
    </row>
    <row r="12" spans="1:6" x14ac:dyDescent="0.2">
      <c r="A12" s="7"/>
      <c r="B12" s="42"/>
      <c r="C12" s="28" t="s">
        <v>186</v>
      </c>
      <c r="D12" s="42"/>
      <c r="E12" s="42"/>
      <c r="F12" s="42"/>
    </row>
    <row r="13" spans="1:6" x14ac:dyDescent="0.2">
      <c r="A13" s="7"/>
      <c r="B13" s="42"/>
      <c r="C13" s="28" t="s">
        <v>187</v>
      </c>
      <c r="D13" s="42"/>
      <c r="E13" s="42"/>
      <c r="F13" s="42"/>
    </row>
    <row r="14" spans="1:6" x14ac:dyDescent="0.2">
      <c r="A14" s="7" t="s">
        <v>178</v>
      </c>
      <c r="B14" s="42" t="s">
        <v>188</v>
      </c>
      <c r="D14" s="42"/>
      <c r="E14" s="42"/>
      <c r="F14" s="42"/>
    </row>
    <row r="15" spans="1:6" x14ac:dyDescent="0.2">
      <c r="A15" s="7" t="s">
        <v>178</v>
      </c>
      <c r="B15" s="42" t="s">
        <v>30</v>
      </c>
      <c r="D15" s="42"/>
      <c r="E15" s="42"/>
      <c r="F15" s="42"/>
    </row>
    <row r="16" spans="1:6" x14ac:dyDescent="0.2">
      <c r="A16" s="7"/>
      <c r="B16" s="42"/>
      <c r="C16" s="28" t="s">
        <v>189</v>
      </c>
      <c r="D16" s="42"/>
      <c r="E16" s="42"/>
      <c r="F16" s="42"/>
    </row>
    <row r="17" spans="1:6" x14ac:dyDescent="0.2">
      <c r="A17" s="7" t="s">
        <v>178</v>
      </c>
      <c r="B17" s="42" t="s">
        <v>190</v>
      </c>
      <c r="D17" s="42"/>
      <c r="E17" s="42"/>
      <c r="F17" s="42"/>
    </row>
    <row r="18" spans="1:6" x14ac:dyDescent="0.2">
      <c r="A18" s="7" t="s">
        <v>178</v>
      </c>
      <c r="B18" s="42" t="s">
        <v>191</v>
      </c>
      <c r="D18" s="42"/>
      <c r="E18" s="42"/>
      <c r="F18" s="42"/>
    </row>
    <row r="19" spans="1:6" x14ac:dyDescent="0.2">
      <c r="A19" s="7"/>
      <c r="B19" s="42"/>
      <c r="C19" s="28" t="s">
        <v>192</v>
      </c>
      <c r="D19" s="42"/>
      <c r="E19" s="42"/>
      <c r="F19" s="42"/>
    </row>
    <row r="20" spans="1:6" x14ac:dyDescent="0.2">
      <c r="A20" s="7" t="s">
        <v>178</v>
      </c>
      <c r="B20" s="42" t="s">
        <v>193</v>
      </c>
      <c r="D20" s="42"/>
      <c r="E20" s="42"/>
      <c r="F20" s="42"/>
    </row>
    <row r="21" spans="1:6" x14ac:dyDescent="0.2">
      <c r="A21" s="7" t="s">
        <v>178</v>
      </c>
      <c r="B21" s="42" t="s">
        <v>194</v>
      </c>
      <c r="D21" s="42"/>
      <c r="E21" s="42"/>
      <c r="F21" s="42"/>
    </row>
    <row r="22" spans="1:6" x14ac:dyDescent="0.2">
      <c r="A22" s="7"/>
      <c r="B22" s="42"/>
      <c r="C22" s="28" t="s">
        <v>195</v>
      </c>
      <c r="D22" s="42"/>
      <c r="E22" s="42"/>
      <c r="F22" s="42"/>
    </row>
    <row r="23" spans="1:6" ht="25.5" customHeight="1" x14ac:dyDescent="0.2">
      <c r="A23" s="7"/>
      <c r="B23" s="42"/>
      <c r="C23" s="23" t="s">
        <v>196</v>
      </c>
      <c r="D23" s="42"/>
      <c r="E23" s="42"/>
      <c r="F23" s="42"/>
    </row>
    <row r="24" spans="1:6" x14ac:dyDescent="0.2">
      <c r="A24" s="7"/>
      <c r="B24" s="42"/>
      <c r="C24" s="28" t="s">
        <v>197</v>
      </c>
      <c r="D24" s="42"/>
      <c r="E24" s="42"/>
      <c r="F24" s="42"/>
    </row>
    <row r="25" spans="1:6" x14ac:dyDescent="0.2">
      <c r="A25" s="7" t="s">
        <v>178</v>
      </c>
      <c r="B25" s="42" t="s">
        <v>198</v>
      </c>
      <c r="D25" s="42"/>
      <c r="E25" s="42"/>
      <c r="F25" s="42"/>
    </row>
    <row r="26" spans="1:6" x14ac:dyDescent="0.2">
      <c r="A26" s="7"/>
      <c r="B26" s="42"/>
      <c r="C26" s="28" t="s">
        <v>199</v>
      </c>
      <c r="D26" s="42"/>
      <c r="E26" s="42"/>
      <c r="F26" s="42"/>
    </row>
    <row r="27" spans="1:6" x14ac:dyDescent="0.2">
      <c r="A27" s="7"/>
      <c r="B27" s="42"/>
      <c r="C27" s="28" t="s">
        <v>200</v>
      </c>
      <c r="D27" s="42"/>
      <c r="E27" s="42"/>
      <c r="F27" s="42"/>
    </row>
    <row r="28" spans="1:6" x14ac:dyDescent="0.2">
      <c r="A28" s="7"/>
      <c r="B28" s="42"/>
      <c r="C28" s="28" t="s">
        <v>201</v>
      </c>
      <c r="D28" s="42"/>
      <c r="E28" s="42"/>
      <c r="F28" s="42"/>
    </row>
    <row r="29" spans="1:6" x14ac:dyDescent="0.2">
      <c r="A29" s="7"/>
      <c r="B29" s="42"/>
      <c r="C29" s="28" t="s">
        <v>202</v>
      </c>
      <c r="D29" s="42"/>
      <c r="E29" s="42"/>
      <c r="F29" s="42"/>
    </row>
    <row r="30" spans="1:6" x14ac:dyDescent="0.2">
      <c r="A30" s="7" t="s">
        <v>178</v>
      </c>
      <c r="B30" s="42" t="s">
        <v>203</v>
      </c>
      <c r="D30" s="42"/>
      <c r="E30" s="42"/>
      <c r="F30" s="42"/>
    </row>
    <row r="31" spans="1:6" x14ac:dyDescent="0.2">
      <c r="B31" s="42"/>
      <c r="C31" s="28" t="s">
        <v>91</v>
      </c>
      <c r="D31" s="42"/>
      <c r="E31" s="42"/>
      <c r="F31" s="42"/>
    </row>
    <row r="32" spans="1:6" x14ac:dyDescent="0.2">
      <c r="B32" s="42"/>
      <c r="C32" s="28" t="s">
        <v>92</v>
      </c>
      <c r="D32" s="42"/>
      <c r="E32" s="42"/>
      <c r="F32" s="42"/>
    </row>
    <row r="33" spans="2:6" x14ac:dyDescent="0.2">
      <c r="B33" s="42"/>
      <c r="C33" s="28" t="s">
        <v>93</v>
      </c>
      <c r="D33" s="42"/>
      <c r="E33" s="42"/>
      <c r="F33" s="42"/>
    </row>
    <row r="34" spans="2:6" x14ac:dyDescent="0.2">
      <c r="B34" s="42"/>
      <c r="C34" s="28" t="s">
        <v>94</v>
      </c>
      <c r="D34" s="42"/>
      <c r="E34" s="42"/>
      <c r="F34" s="42"/>
    </row>
    <row r="35" spans="2:6" x14ac:dyDescent="0.2">
      <c r="B35" s="42"/>
      <c r="C35" s="28" t="s">
        <v>95</v>
      </c>
      <c r="D35" s="42"/>
      <c r="E35" s="42"/>
      <c r="F35" s="42"/>
    </row>
    <row r="36" spans="2:6" x14ac:dyDescent="0.2">
      <c r="B36" s="42"/>
      <c r="C36" s="28" t="s">
        <v>96</v>
      </c>
      <c r="D36" s="42"/>
      <c r="E36" s="42"/>
      <c r="F36" s="42"/>
    </row>
    <row r="37" spans="2:6" x14ac:dyDescent="0.2">
      <c r="B37" s="42"/>
      <c r="C37" s="28" t="s">
        <v>97</v>
      </c>
      <c r="D37" s="42"/>
      <c r="E37" s="42"/>
      <c r="F37" s="42"/>
    </row>
    <row r="38" spans="2:6" x14ac:dyDescent="0.2">
      <c r="B38" s="42"/>
      <c r="C38" s="28" t="s">
        <v>98</v>
      </c>
      <c r="D38" s="42"/>
      <c r="E38" s="42"/>
      <c r="F38" s="42"/>
    </row>
    <row r="39" spans="2:6" x14ac:dyDescent="0.2">
      <c r="B39" s="42"/>
      <c r="C39" s="28" t="s">
        <v>99</v>
      </c>
      <c r="D39" s="42"/>
      <c r="E39" s="42"/>
      <c r="F39" s="42"/>
    </row>
    <row r="40" spans="2:6" x14ac:dyDescent="0.2">
      <c r="B40" s="42"/>
      <c r="C40" s="28" t="s">
        <v>100</v>
      </c>
      <c r="D40" s="42"/>
      <c r="E40" s="42"/>
      <c r="F40" s="42"/>
    </row>
    <row r="41" spans="2:6" x14ac:dyDescent="0.2">
      <c r="B41" s="42"/>
      <c r="C41" s="28" t="s">
        <v>101</v>
      </c>
      <c r="D41" s="42"/>
      <c r="E41" s="42"/>
      <c r="F41" s="42"/>
    </row>
    <row r="42" spans="2:6" x14ac:dyDescent="0.2">
      <c r="B42" s="42"/>
      <c r="C42" s="28" t="s">
        <v>102</v>
      </c>
      <c r="D42" s="42"/>
      <c r="E42" s="42"/>
      <c r="F42" s="42"/>
    </row>
    <row r="43" spans="2:6" x14ac:dyDescent="0.2">
      <c r="B43" s="42"/>
      <c r="C43" s="28" t="s">
        <v>204</v>
      </c>
      <c r="D43" s="42"/>
      <c r="E43" s="42"/>
      <c r="F43" s="42"/>
    </row>
    <row r="44" spans="2:6" x14ac:dyDescent="0.2">
      <c r="B44" s="42"/>
      <c r="C44" s="28" t="s">
        <v>205</v>
      </c>
      <c r="D44" s="42"/>
      <c r="E44" s="42"/>
      <c r="F44" s="42"/>
    </row>
    <row r="45" spans="2:6" x14ac:dyDescent="0.2">
      <c r="B45" s="42"/>
      <c r="C45" s="28" t="s">
        <v>206</v>
      </c>
      <c r="D45" s="42"/>
      <c r="E45" s="42"/>
      <c r="F45" s="42"/>
    </row>
    <row r="46" spans="2:6" x14ac:dyDescent="0.2">
      <c r="B46" s="42"/>
      <c r="C46" s="28" t="s">
        <v>105</v>
      </c>
      <c r="D46" s="42"/>
      <c r="E46" s="42"/>
      <c r="F46" s="42"/>
    </row>
    <row r="47" spans="2:6" x14ac:dyDescent="0.2">
      <c r="B47" s="42"/>
      <c r="C47" s="30" t="s">
        <v>106</v>
      </c>
      <c r="D47" s="42"/>
      <c r="E47" s="42"/>
      <c r="F47" s="42"/>
    </row>
    <row r="48" spans="2:6" x14ac:dyDescent="0.2">
      <c r="B48" s="42"/>
      <c r="C48" s="30" t="s">
        <v>107</v>
      </c>
      <c r="D48" s="42"/>
      <c r="E48" s="42"/>
      <c r="F48" s="42"/>
    </row>
    <row r="49" spans="1:6" x14ac:dyDescent="0.2">
      <c r="B49" s="42"/>
      <c r="C49" s="30" t="s">
        <v>108</v>
      </c>
      <c r="D49" s="42"/>
      <c r="E49" s="42"/>
      <c r="F49" s="42"/>
    </row>
    <row r="50" spans="1:6" x14ac:dyDescent="0.2">
      <c r="B50" s="42"/>
      <c r="C50" s="30" t="s">
        <v>109</v>
      </c>
      <c r="D50" s="42"/>
      <c r="E50" s="42"/>
      <c r="F50" s="42"/>
    </row>
    <row r="51" spans="1:6" x14ac:dyDescent="0.2">
      <c r="B51" s="42"/>
      <c r="C51" s="30" t="s">
        <v>110</v>
      </c>
      <c r="D51" s="42"/>
      <c r="E51" s="42"/>
      <c r="F51" s="42"/>
    </row>
    <row r="52" spans="1:6" x14ac:dyDescent="0.2">
      <c r="B52" s="42"/>
      <c r="C52" s="30" t="s">
        <v>111</v>
      </c>
      <c r="D52" s="42"/>
      <c r="E52" s="42"/>
      <c r="F52" s="42"/>
    </row>
    <row r="53" spans="1:6" x14ac:dyDescent="0.2">
      <c r="B53" s="42"/>
      <c r="C53" s="30" t="s">
        <v>112</v>
      </c>
      <c r="D53" s="42"/>
      <c r="E53" s="42"/>
      <c r="F53" s="42"/>
    </row>
    <row r="54" spans="1:6" x14ac:dyDescent="0.2">
      <c r="B54" s="42"/>
      <c r="C54" s="30" t="s">
        <v>113</v>
      </c>
      <c r="D54" s="42"/>
      <c r="E54" s="42"/>
      <c r="F54" s="42"/>
    </row>
    <row r="55" spans="1:6" x14ac:dyDescent="0.2">
      <c r="B55" s="42"/>
      <c r="C55" s="30" t="s">
        <v>114</v>
      </c>
      <c r="D55" s="42"/>
      <c r="E55" s="42"/>
      <c r="F55" s="42"/>
    </row>
    <row r="56" spans="1:6" x14ac:dyDescent="0.2">
      <c r="B56" s="42"/>
      <c r="C56" s="30" t="s">
        <v>115</v>
      </c>
      <c r="D56" s="42"/>
      <c r="E56" s="42"/>
      <c r="F56" s="42"/>
    </row>
    <row r="57" spans="1:6" x14ac:dyDescent="0.2">
      <c r="B57" s="42"/>
      <c r="C57" s="30" t="s">
        <v>116</v>
      </c>
      <c r="D57" s="42"/>
      <c r="E57" s="42"/>
      <c r="F57" s="42"/>
    </row>
    <row r="58" spans="1:6" x14ac:dyDescent="0.2">
      <c r="B58" s="42"/>
      <c r="C58" s="30" t="s">
        <v>117</v>
      </c>
      <c r="D58" s="42"/>
      <c r="E58" s="42"/>
      <c r="F58" s="42"/>
    </row>
    <row r="59" spans="1:6" x14ac:dyDescent="0.2">
      <c r="B59" s="42"/>
      <c r="C59" s="30" t="s">
        <v>118</v>
      </c>
      <c r="D59" s="42"/>
      <c r="E59" s="42"/>
      <c r="F59" s="42"/>
    </row>
    <row r="60" spans="1:6" x14ac:dyDescent="0.2">
      <c r="B60" s="42"/>
      <c r="C60" s="30" t="s">
        <v>119</v>
      </c>
      <c r="D60" s="42"/>
      <c r="E60" s="42"/>
      <c r="F60" s="42"/>
    </row>
    <row r="61" spans="1:6" x14ac:dyDescent="0.2">
      <c r="A61" s="20"/>
      <c r="B61" s="13" t="s">
        <v>207</v>
      </c>
      <c r="C61" s="24"/>
      <c r="D61" s="42"/>
      <c r="E61" s="42"/>
      <c r="F61" s="42"/>
    </row>
    <row r="62" spans="1:6" x14ac:dyDescent="0.2">
      <c r="A62" s="46" t="s">
        <v>208</v>
      </c>
      <c r="B62" s="40"/>
      <c r="C62" s="45"/>
      <c r="D62" s="21"/>
      <c r="E62" s="42"/>
      <c r="F62" s="42"/>
    </row>
    <row r="63" spans="1:6" x14ac:dyDescent="0.2">
      <c r="A63" s="43"/>
      <c r="B63" s="6"/>
      <c r="C63" s="39"/>
      <c r="D63" s="42"/>
      <c r="E63" s="42"/>
      <c r="F63" s="42"/>
    </row>
    <row r="64" spans="1:6" x14ac:dyDescent="0.2">
      <c r="A64" s="7" t="s">
        <v>178</v>
      </c>
      <c r="B64" s="42" t="s">
        <v>209</v>
      </c>
      <c r="D64" s="42"/>
      <c r="E64" s="42"/>
      <c r="F64" s="42"/>
    </row>
    <row r="65" spans="1:6" x14ac:dyDescent="0.2">
      <c r="B65" s="42"/>
      <c r="C65" s="28" t="s">
        <v>210</v>
      </c>
      <c r="D65" s="42"/>
      <c r="E65" s="42"/>
      <c r="F65" s="42"/>
    </row>
    <row r="66" spans="1:6" x14ac:dyDescent="0.2">
      <c r="B66" s="42"/>
      <c r="C66" s="28" t="s">
        <v>211</v>
      </c>
      <c r="D66" s="42"/>
      <c r="E66" s="42"/>
      <c r="F66" s="42"/>
    </row>
    <row r="67" spans="1:6" x14ac:dyDescent="0.2">
      <c r="B67" s="42"/>
      <c r="C67" s="28" t="s">
        <v>212</v>
      </c>
      <c r="D67" s="42"/>
      <c r="E67" s="42"/>
      <c r="F67" s="42"/>
    </row>
    <row r="68" spans="1:6" x14ac:dyDescent="0.2">
      <c r="B68" s="42"/>
      <c r="C68" s="28" t="s">
        <v>213</v>
      </c>
      <c r="D68" s="42"/>
      <c r="E68" s="42"/>
      <c r="F68" s="42"/>
    </row>
    <row r="69" spans="1:6" x14ac:dyDescent="0.2">
      <c r="B69" s="42"/>
      <c r="C69" s="28" t="s">
        <v>214</v>
      </c>
      <c r="D69" s="42"/>
      <c r="E69" s="42"/>
      <c r="F69" s="42"/>
    </row>
    <row r="70" spans="1:6" x14ac:dyDescent="0.2">
      <c r="B70" s="42"/>
      <c r="C70" s="28" t="s">
        <v>215</v>
      </c>
      <c r="D70" s="42"/>
      <c r="E70" s="42"/>
      <c r="F70" s="42"/>
    </row>
    <row r="71" spans="1:6" x14ac:dyDescent="0.2">
      <c r="B71" s="42"/>
      <c r="C71" s="28" t="s">
        <v>216</v>
      </c>
      <c r="D71" s="42"/>
      <c r="E71" s="42"/>
      <c r="F71" s="42"/>
    </row>
    <row r="72" spans="1:6" x14ac:dyDescent="0.2">
      <c r="A72" s="7" t="s">
        <v>178</v>
      </c>
      <c r="B72" s="42" t="s">
        <v>217</v>
      </c>
      <c r="D72" s="42"/>
      <c r="E72" s="42"/>
      <c r="F72" s="42"/>
    </row>
    <row r="73" spans="1:6" x14ac:dyDescent="0.2">
      <c r="B73" s="42"/>
      <c r="C73" s="28" t="s">
        <v>218</v>
      </c>
      <c r="D73" s="42"/>
      <c r="E73" s="42"/>
      <c r="F73" s="42"/>
    </row>
    <row r="74" spans="1:6" x14ac:dyDescent="0.2">
      <c r="B74" s="42" t="s">
        <v>219</v>
      </c>
      <c r="D74" s="42"/>
      <c r="E74" s="42"/>
      <c r="F74" s="42"/>
    </row>
    <row r="75" spans="1:6" x14ac:dyDescent="0.2">
      <c r="B75" s="42"/>
      <c r="C75" s="28" t="s">
        <v>220</v>
      </c>
      <c r="D75" s="42"/>
      <c r="E75" s="42"/>
      <c r="F75" s="42"/>
    </row>
    <row r="76" spans="1:6" x14ac:dyDescent="0.2">
      <c r="A76" s="7" t="s">
        <v>178</v>
      </c>
      <c r="B76" s="42" t="s">
        <v>221</v>
      </c>
      <c r="D76" s="42"/>
      <c r="E76" s="42"/>
      <c r="F76" s="42"/>
    </row>
    <row r="77" spans="1:6" x14ac:dyDescent="0.2">
      <c r="B77" s="42"/>
      <c r="C77" s="28" t="s">
        <v>222</v>
      </c>
      <c r="D77" s="42"/>
      <c r="E77" s="42"/>
      <c r="F77" s="42"/>
    </row>
    <row r="78" spans="1:6" x14ac:dyDescent="0.2">
      <c r="B78" s="42"/>
      <c r="C78" s="28" t="s">
        <v>223</v>
      </c>
      <c r="D78" s="42"/>
      <c r="E78" s="42"/>
      <c r="F78" s="42"/>
    </row>
    <row r="79" spans="1:6" x14ac:dyDescent="0.2">
      <c r="A79" s="7" t="s">
        <v>178</v>
      </c>
      <c r="B79" s="42" t="s">
        <v>83</v>
      </c>
      <c r="D79" s="42"/>
      <c r="E79" s="42"/>
      <c r="F79" s="42"/>
    </row>
    <row r="80" spans="1:6" x14ac:dyDescent="0.2">
      <c r="B80" s="42"/>
      <c r="C80" s="28" t="s">
        <v>224</v>
      </c>
      <c r="D80" s="42"/>
      <c r="E80" s="42"/>
      <c r="F80" s="42"/>
    </row>
    <row r="81" spans="1:6" x14ac:dyDescent="0.2">
      <c r="A81" s="7" t="s">
        <v>178</v>
      </c>
      <c r="B81" s="42" t="s">
        <v>225</v>
      </c>
      <c r="D81" s="42"/>
      <c r="E81" s="42"/>
      <c r="F81" s="42"/>
    </row>
    <row r="82" spans="1:6" x14ac:dyDescent="0.2">
      <c r="B82" s="42"/>
      <c r="C82" s="28" t="s">
        <v>226</v>
      </c>
      <c r="D82" s="42"/>
      <c r="E82" s="42"/>
      <c r="F82" s="42"/>
    </row>
    <row r="83" spans="1:6" x14ac:dyDescent="0.2">
      <c r="B83" s="42"/>
      <c r="C83" s="28" t="s">
        <v>227</v>
      </c>
      <c r="D83" s="42"/>
      <c r="E83" s="42"/>
      <c r="F83" s="42"/>
    </row>
    <row r="84" spans="1:6" x14ac:dyDescent="0.2">
      <c r="B84" s="42"/>
      <c r="C84" s="28" t="s">
        <v>228</v>
      </c>
      <c r="D84" s="42"/>
      <c r="E84" s="42"/>
      <c r="F84" s="42"/>
    </row>
    <row r="85" spans="1:6" x14ac:dyDescent="0.2">
      <c r="B85" s="42"/>
      <c r="C85" s="28" t="s">
        <v>76</v>
      </c>
      <c r="D85" s="42"/>
      <c r="E85" s="42"/>
      <c r="F85" s="42"/>
    </row>
    <row r="86" spans="1:6" x14ac:dyDescent="0.2">
      <c r="B86" s="42"/>
      <c r="C86" s="30" t="s">
        <v>229</v>
      </c>
      <c r="D86" s="42"/>
      <c r="E86" s="42"/>
      <c r="F86" s="42"/>
    </row>
    <row r="87" spans="1:6" x14ac:dyDescent="0.2">
      <c r="B87" s="42"/>
      <c r="C87" s="30" t="s">
        <v>230</v>
      </c>
      <c r="D87" s="42"/>
      <c r="E87" s="42"/>
      <c r="F87" s="42"/>
    </row>
    <row r="88" spans="1:6" x14ac:dyDescent="0.2">
      <c r="B88" s="42"/>
      <c r="C88" s="28" t="s">
        <v>231</v>
      </c>
      <c r="D88" s="42"/>
      <c r="E88" s="42"/>
      <c r="F88" s="42"/>
    </row>
    <row r="89" spans="1:6" x14ac:dyDescent="0.2">
      <c r="B89" s="42"/>
      <c r="C89" s="28" t="s">
        <v>232</v>
      </c>
      <c r="D89" s="42"/>
      <c r="E89" s="42"/>
      <c r="F89" s="42"/>
    </row>
    <row r="90" spans="1:6" x14ac:dyDescent="0.2">
      <c r="B90" s="42"/>
      <c r="C90" s="28" t="s">
        <v>233</v>
      </c>
      <c r="D90" s="42"/>
      <c r="E90" s="42"/>
      <c r="F90" s="42"/>
    </row>
    <row r="91" spans="1:6" x14ac:dyDescent="0.2">
      <c r="B91" s="42"/>
      <c r="C91" s="28" t="s">
        <v>234</v>
      </c>
      <c r="D91" s="42"/>
      <c r="E91" s="42"/>
      <c r="F91" s="42"/>
    </row>
    <row r="92" spans="1:6" x14ac:dyDescent="0.2">
      <c r="B92" s="42"/>
      <c r="C92" s="28" t="s">
        <v>235</v>
      </c>
      <c r="D92" s="42"/>
      <c r="E92" s="42"/>
      <c r="F92" s="42"/>
    </row>
    <row r="93" spans="1:6" x14ac:dyDescent="0.2">
      <c r="A93" s="7" t="s">
        <v>178</v>
      </c>
      <c r="B93" s="42" t="s">
        <v>236</v>
      </c>
      <c r="D93" s="42"/>
      <c r="E93" s="42"/>
      <c r="F93" s="42"/>
    </row>
    <row r="94" spans="1:6" x14ac:dyDescent="0.2">
      <c r="B94" s="42"/>
      <c r="C94" s="28" t="s">
        <v>237</v>
      </c>
      <c r="D94" s="42"/>
      <c r="E94" s="42"/>
      <c r="F94" s="42"/>
    </row>
    <row r="95" spans="1:6" x14ac:dyDescent="0.2">
      <c r="B95" s="42"/>
      <c r="C95" s="28" t="s">
        <v>238</v>
      </c>
      <c r="D95" s="42"/>
      <c r="E95" s="42"/>
      <c r="F95" s="42"/>
    </row>
    <row r="96" spans="1:6" x14ac:dyDescent="0.2">
      <c r="B96" s="42"/>
      <c r="C96" s="28" t="s">
        <v>239</v>
      </c>
      <c r="D96" s="42"/>
      <c r="E96" s="42"/>
      <c r="F96" s="42"/>
    </row>
    <row r="97" spans="1:6" x14ac:dyDescent="0.2">
      <c r="A97" s="7" t="s">
        <v>178</v>
      </c>
      <c r="B97" s="42" t="s">
        <v>240</v>
      </c>
      <c r="D97" s="42"/>
      <c r="E97" s="42"/>
      <c r="F97" s="42"/>
    </row>
    <row r="98" spans="1:6" x14ac:dyDescent="0.2">
      <c r="B98" s="42"/>
      <c r="C98" s="28" t="s">
        <v>241</v>
      </c>
      <c r="D98" s="42"/>
      <c r="E98" s="42"/>
      <c r="F98" s="42"/>
    </row>
    <row r="99" spans="1:6" x14ac:dyDescent="0.2">
      <c r="B99" s="42"/>
      <c r="C99" s="28" t="s">
        <v>239</v>
      </c>
      <c r="D99" s="42"/>
      <c r="E99" s="42"/>
      <c r="F99" s="42"/>
    </row>
    <row r="100" spans="1:6" x14ac:dyDescent="0.2">
      <c r="A100" s="2" t="s">
        <v>178</v>
      </c>
      <c r="B100" s="42" t="s">
        <v>242</v>
      </c>
      <c r="D100" s="42"/>
      <c r="E100" s="42"/>
      <c r="F100" s="4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F34"/>
  <sheetViews>
    <sheetView view="pageBreakPreview" zoomScaleNormal="100" zoomScaleSheetLayoutView="100" workbookViewId="0">
      <selection activeCell="F31" sqref="F31"/>
    </sheetView>
  </sheetViews>
  <sheetFormatPr defaultColWidth="8.7109375" defaultRowHeight="12.75" customHeight="1" x14ac:dyDescent="0.2"/>
  <cols>
    <col min="1" max="1" width="72.85546875" customWidth="1"/>
    <col min="2" max="2" width="11.5703125" style="16" customWidth="1"/>
    <col min="3" max="3" width="1.85546875" customWidth="1"/>
  </cols>
  <sheetData>
    <row r="1" spans="1:6" ht="15.75" customHeight="1" x14ac:dyDescent="0.25">
      <c r="A1" s="29" t="s">
        <v>90</v>
      </c>
      <c r="B1" s="12"/>
      <c r="C1" s="87"/>
      <c r="D1" s="42"/>
      <c r="E1" s="42"/>
      <c r="F1" s="42"/>
    </row>
    <row r="2" spans="1:6" x14ac:dyDescent="0.2">
      <c r="A2" s="77"/>
      <c r="B2" s="77"/>
      <c r="C2" s="81"/>
      <c r="D2" s="42"/>
      <c r="E2" s="42"/>
      <c r="F2" s="42"/>
    </row>
    <row r="3" spans="1:6" x14ac:dyDescent="0.2">
      <c r="A3" s="47" t="s">
        <v>91</v>
      </c>
      <c r="B3" s="63">
        <v>0</v>
      </c>
      <c r="C3" s="87"/>
      <c r="D3" s="42"/>
      <c r="E3" s="42"/>
      <c r="F3" s="42"/>
    </row>
    <row r="4" spans="1:6" x14ac:dyDescent="0.2">
      <c r="A4" s="47" t="s">
        <v>92</v>
      </c>
      <c r="B4" s="63">
        <v>0</v>
      </c>
      <c r="C4" s="87"/>
      <c r="D4" s="42"/>
      <c r="E4" s="42"/>
      <c r="F4" s="42"/>
    </row>
    <row r="5" spans="1:6" x14ac:dyDescent="0.2">
      <c r="A5" s="47" t="s">
        <v>93</v>
      </c>
      <c r="B5" s="63">
        <v>0</v>
      </c>
      <c r="C5" s="87"/>
      <c r="D5" s="42"/>
      <c r="E5" s="42"/>
      <c r="F5" s="42"/>
    </row>
    <row r="6" spans="1:6" x14ac:dyDescent="0.2">
      <c r="A6" s="47" t="s">
        <v>94</v>
      </c>
      <c r="B6" s="63">
        <v>0</v>
      </c>
      <c r="C6" s="87"/>
      <c r="D6" s="42"/>
      <c r="E6" s="42"/>
      <c r="F6" s="42"/>
    </row>
    <row r="7" spans="1:6" x14ac:dyDescent="0.2">
      <c r="A7" s="47" t="s">
        <v>95</v>
      </c>
      <c r="B7" s="63">
        <v>0</v>
      </c>
      <c r="C7" s="87"/>
      <c r="D7" s="42"/>
      <c r="E7" s="42"/>
      <c r="F7" s="42"/>
    </row>
    <row r="8" spans="1:6" x14ac:dyDescent="0.2">
      <c r="A8" s="47" t="s">
        <v>96</v>
      </c>
      <c r="B8" s="63">
        <v>0</v>
      </c>
      <c r="C8" s="87"/>
      <c r="D8" s="42"/>
      <c r="E8" s="42"/>
      <c r="F8" s="42"/>
    </row>
    <row r="9" spans="1:6" x14ac:dyDescent="0.2">
      <c r="A9" s="47" t="s">
        <v>97</v>
      </c>
      <c r="B9" s="63">
        <v>0</v>
      </c>
      <c r="C9" s="87"/>
      <c r="D9" s="42"/>
      <c r="E9" s="42"/>
      <c r="F9" s="42"/>
    </row>
    <row r="10" spans="1:6" x14ac:dyDescent="0.2">
      <c r="A10" s="47" t="s">
        <v>98</v>
      </c>
      <c r="B10" s="63">
        <v>0</v>
      </c>
      <c r="C10" s="87"/>
      <c r="D10" s="42"/>
      <c r="E10" s="42"/>
      <c r="F10" s="42"/>
    </row>
    <row r="11" spans="1:6" x14ac:dyDescent="0.2">
      <c r="A11" s="47" t="s">
        <v>99</v>
      </c>
      <c r="B11" s="63">
        <v>0</v>
      </c>
      <c r="C11" s="87"/>
      <c r="D11" s="42"/>
      <c r="E11" s="42"/>
      <c r="F11" s="42"/>
    </row>
    <row r="12" spans="1:6" x14ac:dyDescent="0.2">
      <c r="A12" s="47" t="s">
        <v>100</v>
      </c>
      <c r="B12" s="63">
        <v>0</v>
      </c>
      <c r="C12" s="87"/>
      <c r="D12" s="42"/>
      <c r="E12" s="42"/>
      <c r="F12" s="42"/>
    </row>
    <row r="13" spans="1:6" x14ac:dyDescent="0.2">
      <c r="A13" s="47" t="s">
        <v>101</v>
      </c>
      <c r="B13" s="63">
        <v>0</v>
      </c>
      <c r="C13" s="87"/>
      <c r="D13" s="42"/>
      <c r="E13" s="42"/>
      <c r="F13" s="42"/>
    </row>
    <row r="14" spans="1:6" x14ac:dyDescent="0.2">
      <c r="A14" s="47" t="s">
        <v>102</v>
      </c>
      <c r="B14" s="63">
        <v>0</v>
      </c>
      <c r="C14" s="87"/>
      <c r="D14" s="42"/>
      <c r="E14" s="42"/>
      <c r="F14" s="42"/>
    </row>
    <row r="15" spans="1:6" x14ac:dyDescent="0.2">
      <c r="A15" s="47" t="s">
        <v>103</v>
      </c>
      <c r="B15" s="63">
        <v>0</v>
      </c>
      <c r="C15" s="87"/>
      <c r="D15" s="42"/>
      <c r="E15" s="42"/>
      <c r="F15" s="42"/>
    </row>
    <row r="16" spans="1:6" x14ac:dyDescent="0.2">
      <c r="A16" s="47" t="s">
        <v>104</v>
      </c>
      <c r="B16" s="63">
        <v>0</v>
      </c>
      <c r="C16" s="87"/>
      <c r="D16" s="42"/>
      <c r="E16" s="42"/>
      <c r="F16" s="42"/>
    </row>
    <row r="17" spans="1:6" x14ac:dyDescent="0.2">
      <c r="A17" s="38" t="s">
        <v>105</v>
      </c>
      <c r="B17" s="65"/>
      <c r="C17" s="87"/>
      <c r="D17" s="42"/>
      <c r="E17" s="42"/>
      <c r="F17" s="42"/>
    </row>
    <row r="18" spans="1:6" x14ac:dyDescent="0.2">
      <c r="A18" s="47" t="s">
        <v>106</v>
      </c>
      <c r="B18" s="63">
        <v>0</v>
      </c>
      <c r="C18" s="87"/>
      <c r="D18" s="42"/>
      <c r="E18" s="42"/>
      <c r="F18" s="42"/>
    </row>
    <row r="19" spans="1:6" x14ac:dyDescent="0.2">
      <c r="A19" s="47" t="s">
        <v>107</v>
      </c>
      <c r="B19" s="63">
        <v>0</v>
      </c>
      <c r="C19" s="87"/>
      <c r="D19" s="42"/>
      <c r="E19" s="42"/>
      <c r="F19" s="42"/>
    </row>
    <row r="20" spans="1:6" x14ac:dyDescent="0.2">
      <c r="A20" s="47" t="s">
        <v>108</v>
      </c>
      <c r="B20" s="63">
        <v>0</v>
      </c>
      <c r="C20" s="87"/>
      <c r="D20" s="42"/>
      <c r="E20" s="42"/>
      <c r="F20" s="42"/>
    </row>
    <row r="21" spans="1:6" x14ac:dyDescent="0.2">
      <c r="A21" s="47" t="s">
        <v>109</v>
      </c>
      <c r="B21" s="63">
        <v>0</v>
      </c>
      <c r="C21" s="87"/>
      <c r="D21" s="42"/>
      <c r="E21" s="42"/>
      <c r="F21" s="42"/>
    </row>
    <row r="22" spans="1:6" x14ac:dyDescent="0.2">
      <c r="A22" s="47" t="s">
        <v>110</v>
      </c>
      <c r="B22" s="63">
        <v>0</v>
      </c>
      <c r="C22" s="87"/>
      <c r="D22" s="42"/>
      <c r="E22" s="42"/>
      <c r="F22" s="42"/>
    </row>
    <row r="23" spans="1:6" x14ac:dyDescent="0.2">
      <c r="A23" s="47" t="s">
        <v>111</v>
      </c>
      <c r="B23" s="63">
        <v>0</v>
      </c>
      <c r="C23" s="87"/>
      <c r="D23" s="42"/>
      <c r="E23" s="42"/>
      <c r="F23" s="42"/>
    </row>
    <row r="24" spans="1:6" x14ac:dyDescent="0.2">
      <c r="A24" s="47" t="s">
        <v>112</v>
      </c>
      <c r="B24" s="63">
        <v>0</v>
      </c>
      <c r="C24" s="87"/>
      <c r="D24" s="42"/>
      <c r="E24" s="42"/>
      <c r="F24" s="42"/>
    </row>
    <row r="25" spans="1:6" x14ac:dyDescent="0.2">
      <c r="A25" s="47" t="s">
        <v>113</v>
      </c>
      <c r="B25" s="63">
        <v>0</v>
      </c>
      <c r="C25" s="87"/>
      <c r="D25" s="42"/>
      <c r="E25" s="42"/>
      <c r="F25" s="42"/>
    </row>
    <row r="26" spans="1:6" x14ac:dyDescent="0.2">
      <c r="A26" s="47" t="s">
        <v>114</v>
      </c>
      <c r="B26" s="63">
        <v>0</v>
      </c>
      <c r="C26" s="87"/>
      <c r="D26" s="42"/>
      <c r="E26" s="42"/>
      <c r="F26" s="42"/>
    </row>
    <row r="27" spans="1:6" x14ac:dyDescent="0.2">
      <c r="A27" s="47" t="s">
        <v>115</v>
      </c>
      <c r="B27" s="63">
        <v>0</v>
      </c>
      <c r="C27" s="87"/>
      <c r="D27" s="42"/>
      <c r="E27" s="42"/>
      <c r="F27" s="42"/>
    </row>
    <row r="28" spans="1:6" x14ac:dyDescent="0.2">
      <c r="A28" s="47" t="s">
        <v>116</v>
      </c>
      <c r="B28" s="63">
        <v>0</v>
      </c>
      <c r="C28" s="87"/>
      <c r="D28" s="42"/>
      <c r="E28" s="42"/>
      <c r="F28" s="42"/>
    </row>
    <row r="29" spans="1:6" x14ac:dyDescent="0.2">
      <c r="A29" s="47" t="s">
        <v>117</v>
      </c>
      <c r="B29" s="63">
        <v>0</v>
      </c>
      <c r="C29" s="87"/>
      <c r="D29" s="42"/>
      <c r="E29" s="42"/>
      <c r="F29" s="42"/>
    </row>
    <row r="30" spans="1:6" x14ac:dyDescent="0.2">
      <c r="A30" s="47" t="s">
        <v>118</v>
      </c>
      <c r="B30" s="63">
        <v>0</v>
      </c>
      <c r="C30" s="87"/>
      <c r="D30" s="42"/>
      <c r="E30" s="42"/>
      <c r="F30" s="42"/>
    </row>
    <row r="31" spans="1:6" x14ac:dyDescent="0.2">
      <c r="A31" s="47" t="s">
        <v>119</v>
      </c>
      <c r="B31" s="63">
        <v>0</v>
      </c>
      <c r="C31" s="87"/>
      <c r="D31" s="42"/>
      <c r="E31" s="42"/>
      <c r="F31" s="42"/>
    </row>
    <row r="32" spans="1:6" x14ac:dyDescent="0.2">
      <c r="A32" s="76"/>
      <c r="B32" s="78"/>
      <c r="C32" s="81"/>
      <c r="D32" s="42"/>
      <c r="E32" s="42"/>
      <c r="F32" s="42"/>
    </row>
    <row r="33" spans="1:6" x14ac:dyDescent="0.2">
      <c r="A33" s="88" t="s">
        <v>89</v>
      </c>
      <c r="B33" s="57">
        <f>SUM(B3:B31)</f>
        <v>0</v>
      </c>
      <c r="C33" s="87"/>
      <c r="D33" s="42"/>
      <c r="E33" s="42"/>
      <c r="F33" s="42"/>
    </row>
    <row r="34" spans="1:6" ht="12.75" customHeight="1" x14ac:dyDescent="0.2">
      <c r="B34" s="55"/>
    </row>
  </sheetData>
  <sheetProtection algorithmName="SHA-512" hashValue="xPXZ1fbebnwditT77OcNfKPP4tyGk4vhCsI9nziJky7Blc9RluSc4JqA56yM9Oi+iRGmAqifiU8tXGrTyCadlQ==" saltValue="hQ+095+4iBwdxlkuIiZMeQ==" spinCount="100000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F32"/>
  <sheetViews>
    <sheetView view="pageBreakPreview" zoomScaleNormal="100" zoomScaleSheetLayoutView="100" workbookViewId="0"/>
  </sheetViews>
  <sheetFormatPr defaultColWidth="8.7109375" defaultRowHeight="12.75" customHeight="1" x14ac:dyDescent="0.2"/>
  <cols>
    <col min="1" max="1" width="23.5703125" customWidth="1"/>
    <col min="3" max="3" width="22.140625" customWidth="1"/>
    <col min="4" max="4" width="10" customWidth="1"/>
    <col min="5" max="5" width="13" style="55" customWidth="1"/>
  </cols>
  <sheetData>
    <row r="1" spans="1:6" ht="15.75" customHeight="1" x14ac:dyDescent="0.25">
      <c r="A1" s="29" t="s">
        <v>120</v>
      </c>
      <c r="B1" s="22"/>
      <c r="C1" s="22"/>
      <c r="D1" s="22"/>
      <c r="E1" s="54"/>
      <c r="F1" s="87"/>
    </row>
    <row r="2" spans="1:6" x14ac:dyDescent="0.2">
      <c r="A2" s="77"/>
      <c r="B2" s="77"/>
      <c r="C2" s="77"/>
      <c r="D2" s="77"/>
      <c r="E2" s="78"/>
      <c r="F2" s="81"/>
    </row>
    <row r="3" spans="1:6" x14ac:dyDescent="0.2">
      <c r="A3" s="37" t="s">
        <v>121</v>
      </c>
      <c r="B3" s="22"/>
      <c r="C3" s="22"/>
      <c r="D3" s="44"/>
      <c r="E3" s="66">
        <v>0</v>
      </c>
      <c r="F3" s="87"/>
    </row>
    <row r="4" spans="1:6" x14ac:dyDescent="0.2">
      <c r="A4" s="76"/>
      <c r="B4" s="77"/>
      <c r="C4" s="77"/>
      <c r="D4" s="77"/>
      <c r="E4" s="78"/>
      <c r="F4" s="81"/>
    </row>
    <row r="5" spans="1:6" s="42" customFormat="1" x14ac:dyDescent="0.2">
      <c r="A5" s="101"/>
      <c r="B5" s="17" t="s">
        <v>122</v>
      </c>
      <c r="C5" s="5"/>
      <c r="D5" s="5"/>
      <c r="E5" s="65"/>
      <c r="F5" s="87"/>
    </row>
    <row r="6" spans="1:6" s="42" customFormat="1" x14ac:dyDescent="0.2">
      <c r="A6" s="138"/>
      <c r="B6" s="139"/>
      <c r="C6" s="95"/>
      <c r="D6" s="140" t="s">
        <v>123</v>
      </c>
      <c r="E6" s="63">
        <v>0</v>
      </c>
      <c r="F6" s="87"/>
    </row>
    <row r="7" spans="1:6" s="42" customFormat="1" x14ac:dyDescent="0.2">
      <c r="A7" s="138"/>
      <c r="B7" s="136"/>
      <c r="C7" s="137"/>
      <c r="D7" s="141" t="s">
        <v>124</v>
      </c>
      <c r="E7" s="63">
        <v>0</v>
      </c>
      <c r="F7" s="87"/>
    </row>
    <row r="8" spans="1:6" s="42" customFormat="1" x14ac:dyDescent="0.2">
      <c r="A8" s="138"/>
      <c r="B8" s="136"/>
      <c r="C8" s="137"/>
      <c r="D8" s="141" t="s">
        <v>125</v>
      </c>
      <c r="E8" s="63">
        <v>0</v>
      </c>
      <c r="F8" s="87"/>
    </row>
    <row r="9" spans="1:6" s="42" customFormat="1" x14ac:dyDescent="0.2">
      <c r="A9" s="138"/>
      <c r="B9" s="136"/>
      <c r="C9" s="137"/>
      <c r="D9" s="143" t="s">
        <v>254</v>
      </c>
      <c r="E9" s="63">
        <v>0</v>
      </c>
      <c r="F9" s="87"/>
    </row>
    <row r="10" spans="1:6" s="42" customFormat="1" x14ac:dyDescent="0.2">
      <c r="A10" s="138"/>
      <c r="B10" s="136"/>
      <c r="C10" s="137"/>
      <c r="D10" s="141" t="s">
        <v>80</v>
      </c>
      <c r="E10" s="63">
        <v>0</v>
      </c>
      <c r="F10" s="87"/>
    </row>
    <row r="11" spans="1:6" s="42" customFormat="1" x14ac:dyDescent="0.2">
      <c r="A11" s="129"/>
      <c r="B11" s="92"/>
      <c r="C11" s="92"/>
      <c r="D11" s="142" t="s">
        <v>127</v>
      </c>
      <c r="E11" s="57">
        <f>SUM(E6:E10)</f>
        <v>0</v>
      </c>
      <c r="F11" s="87"/>
    </row>
    <row r="12" spans="1:6" s="42" customFormat="1" x14ac:dyDescent="0.2">
      <c r="A12" s="129"/>
      <c r="B12" s="82"/>
      <c r="C12" s="82"/>
      <c r="D12" s="82"/>
      <c r="E12" s="110"/>
      <c r="F12" s="81"/>
    </row>
    <row r="13" spans="1:6" s="42" customFormat="1" x14ac:dyDescent="0.2">
      <c r="A13" s="101"/>
      <c r="B13" s="17" t="s">
        <v>128</v>
      </c>
      <c r="C13" s="5"/>
      <c r="D13" s="19"/>
      <c r="E13" s="66">
        <v>0</v>
      </c>
      <c r="F13" s="87"/>
    </row>
    <row r="14" spans="1:6" s="42" customFormat="1" x14ac:dyDescent="0.2">
      <c r="A14" s="82"/>
      <c r="B14" s="77"/>
      <c r="C14" s="77"/>
      <c r="D14" s="77"/>
      <c r="E14" s="110"/>
      <c r="F14" s="81"/>
    </row>
    <row r="15" spans="1:6" x14ac:dyDescent="0.2">
      <c r="A15" s="37" t="s">
        <v>129</v>
      </c>
      <c r="B15" s="22"/>
      <c r="C15" s="22"/>
      <c r="D15" s="44"/>
      <c r="E15" s="57">
        <f>(E3-E11)-E13</f>
        <v>0</v>
      </c>
      <c r="F15" s="87"/>
    </row>
    <row r="16" spans="1:6" x14ac:dyDescent="0.2">
      <c r="A16" s="76"/>
      <c r="B16" s="76"/>
      <c r="C16" s="76"/>
      <c r="D16" s="76"/>
      <c r="E16" s="79"/>
      <c r="F16" s="81"/>
    </row>
    <row r="17" spans="1:6" x14ac:dyDescent="0.2">
      <c r="A17" s="81"/>
      <c r="B17" s="82"/>
      <c r="C17" s="82"/>
      <c r="D17" s="82"/>
      <c r="E17" s="85"/>
      <c r="F17" s="81"/>
    </row>
    <row r="18" spans="1:6" s="42" customFormat="1" x14ac:dyDescent="0.2">
      <c r="A18" s="101"/>
      <c r="B18" s="17" t="s">
        <v>130</v>
      </c>
      <c r="C18" s="5"/>
      <c r="D18" s="19"/>
      <c r="E18" s="66">
        <v>0</v>
      </c>
      <c r="F18" s="87"/>
    </row>
    <row r="19" spans="1:6" s="42" customFormat="1" x14ac:dyDescent="0.2">
      <c r="A19" s="145"/>
      <c r="B19" s="147"/>
      <c r="C19" s="95"/>
      <c r="D19" s="148" t="s">
        <v>131</v>
      </c>
      <c r="E19" s="57">
        <f>E18*12</f>
        <v>0</v>
      </c>
      <c r="F19" s="87"/>
    </row>
    <row r="20" spans="1:6" x14ac:dyDescent="0.2">
      <c r="A20" s="81"/>
      <c r="B20" s="146"/>
      <c r="C20" s="99"/>
      <c r="D20" s="99"/>
      <c r="E20" s="78"/>
      <c r="F20" s="81"/>
    </row>
    <row r="21" spans="1:6" x14ac:dyDescent="0.2">
      <c r="A21" s="101"/>
      <c r="B21" s="31" t="s">
        <v>132</v>
      </c>
      <c r="C21" s="5"/>
      <c r="D21" s="5"/>
      <c r="E21" s="65"/>
      <c r="F21" s="87"/>
    </row>
    <row r="22" spans="1:6" s="42" customFormat="1" x14ac:dyDescent="0.2">
      <c r="A22" s="138"/>
      <c r="B22" s="139"/>
      <c r="C22" s="95"/>
      <c r="D22" s="140" t="s">
        <v>133</v>
      </c>
      <c r="E22" s="63">
        <v>0</v>
      </c>
      <c r="F22" s="87"/>
    </row>
    <row r="23" spans="1:6" s="42" customFormat="1" x14ac:dyDescent="0.2">
      <c r="A23" s="138"/>
      <c r="B23" s="136"/>
      <c r="C23" s="137"/>
      <c r="D23" s="141" t="s">
        <v>134</v>
      </c>
      <c r="E23" s="63">
        <v>0</v>
      </c>
      <c r="F23" s="87"/>
    </row>
    <row r="24" spans="1:6" s="42" customFormat="1" x14ac:dyDescent="0.2">
      <c r="A24" s="138"/>
      <c r="B24" s="136"/>
      <c r="C24" s="137"/>
      <c r="D24" s="141" t="s">
        <v>135</v>
      </c>
      <c r="E24" s="63">
        <v>0</v>
      </c>
      <c r="F24" s="87"/>
    </row>
    <row r="25" spans="1:6" s="42" customFormat="1" x14ac:dyDescent="0.2">
      <c r="A25" s="138"/>
      <c r="B25" s="149"/>
      <c r="C25" s="137"/>
      <c r="D25" s="150" t="s">
        <v>136</v>
      </c>
      <c r="E25" s="63">
        <v>0</v>
      </c>
      <c r="F25" s="87"/>
    </row>
    <row r="26" spans="1:6" s="42" customFormat="1" x14ac:dyDescent="0.2">
      <c r="A26" s="138"/>
      <c r="B26" s="149"/>
      <c r="C26" s="137"/>
      <c r="D26" s="150" t="s">
        <v>137</v>
      </c>
      <c r="E26" s="63">
        <v>0</v>
      </c>
      <c r="F26" s="87"/>
    </row>
    <row r="27" spans="1:6" s="42" customFormat="1" x14ac:dyDescent="0.2">
      <c r="A27" s="138"/>
      <c r="B27" s="136"/>
      <c r="C27" s="137"/>
      <c r="D27" s="141" t="s">
        <v>138</v>
      </c>
      <c r="E27" s="53">
        <f>(E25-E26)*12</f>
        <v>0</v>
      </c>
      <c r="F27" s="87"/>
    </row>
    <row r="28" spans="1:6" s="42" customFormat="1" x14ac:dyDescent="0.2">
      <c r="A28" s="138"/>
      <c r="B28" s="136"/>
      <c r="C28" s="137"/>
      <c r="D28" s="141" t="s">
        <v>139</v>
      </c>
      <c r="E28" s="63">
        <v>0</v>
      </c>
      <c r="F28" s="87"/>
    </row>
    <row r="29" spans="1:6" s="42" customFormat="1" x14ac:dyDescent="0.2">
      <c r="A29" s="138"/>
      <c r="B29" s="136"/>
      <c r="C29" s="137"/>
      <c r="D29" s="141" t="s">
        <v>140</v>
      </c>
      <c r="E29" s="63">
        <v>0</v>
      </c>
      <c r="F29" s="87"/>
    </row>
    <row r="30" spans="1:6" x14ac:dyDescent="0.2">
      <c r="A30" s="81"/>
      <c r="B30" s="92"/>
      <c r="C30" s="92"/>
      <c r="D30" s="142" t="s">
        <v>141</v>
      </c>
      <c r="E30" s="57">
        <f>SUM(E22:E29)</f>
        <v>0</v>
      </c>
      <c r="F30" s="87"/>
    </row>
    <row r="31" spans="1:6" x14ac:dyDescent="0.2">
      <c r="A31" s="82"/>
      <c r="B31" s="82"/>
      <c r="C31" s="82"/>
      <c r="D31" s="82"/>
      <c r="E31" s="78"/>
      <c r="F31" s="81"/>
    </row>
    <row r="32" spans="1:6" x14ac:dyDescent="0.2">
      <c r="A32" s="37" t="s">
        <v>120</v>
      </c>
      <c r="B32" s="22"/>
      <c r="C32" s="22"/>
      <c r="D32" s="44"/>
      <c r="E32" s="57">
        <f>E19-E30</f>
        <v>0</v>
      </c>
      <c r="F32" s="87"/>
    </row>
  </sheetData>
  <sheetProtection algorithmName="SHA-512" hashValue="c1g5NeZpyIRG3Z9qmDyIEAXPa4b7e9zRfV3dBqQH9Ti4Dt4Q9V9iFeSTJXzng4+dnYeYjm25A/fqUyLonhObcQ==" saltValue="7yciV7GKyJeBVcVAy+Wxwg==" spinCount="100000"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H37"/>
  <sheetViews>
    <sheetView view="pageBreakPreview" zoomScaleNormal="100" zoomScaleSheetLayoutView="100" workbookViewId="0"/>
  </sheetViews>
  <sheetFormatPr defaultColWidth="8.7109375" defaultRowHeight="12.75" customHeight="1" x14ac:dyDescent="0.2"/>
  <cols>
    <col min="1" max="1" width="3" customWidth="1"/>
    <col min="2" max="2" width="25.5703125" customWidth="1"/>
    <col min="4" max="4" width="12.140625" customWidth="1"/>
  </cols>
  <sheetData>
    <row r="1" spans="1:8" s="8" customFormat="1" ht="15.75" customHeight="1" x14ac:dyDescent="0.25">
      <c r="A1" s="133" t="s">
        <v>142</v>
      </c>
      <c r="B1" s="133"/>
      <c r="C1" s="133"/>
      <c r="D1" s="133"/>
      <c r="E1" s="133"/>
      <c r="F1" s="133"/>
      <c r="G1" s="133"/>
      <c r="H1" s="133"/>
    </row>
    <row r="2" spans="1:8" x14ac:dyDescent="0.2">
      <c r="A2" s="82"/>
      <c r="B2" s="82"/>
      <c r="C2" s="82"/>
      <c r="D2" s="82"/>
      <c r="E2" s="82"/>
      <c r="F2" s="82"/>
      <c r="G2" s="82"/>
      <c r="H2" s="82"/>
    </row>
    <row r="3" spans="1:8" x14ac:dyDescent="0.2">
      <c r="A3" s="37" t="s">
        <v>143</v>
      </c>
      <c r="B3" s="1"/>
      <c r="C3" s="1"/>
      <c r="D3" s="1"/>
      <c r="E3" s="1"/>
      <c r="F3" s="1"/>
      <c r="G3" s="1"/>
      <c r="H3" s="11"/>
    </row>
    <row r="4" spans="1:8" x14ac:dyDescent="0.2">
      <c r="A4" s="76"/>
      <c r="B4" s="76"/>
      <c r="C4" s="76"/>
      <c r="D4" s="76"/>
      <c r="E4" s="76"/>
      <c r="F4" s="76"/>
      <c r="G4" s="76"/>
      <c r="H4" s="76"/>
    </row>
    <row r="5" spans="1:8" x14ac:dyDescent="0.2">
      <c r="A5" s="130" t="s">
        <v>144</v>
      </c>
      <c r="B5" s="81"/>
      <c r="C5" s="81"/>
      <c r="D5" s="81"/>
      <c r="E5" s="81"/>
      <c r="F5" s="81"/>
      <c r="G5" s="81"/>
      <c r="H5" s="81"/>
    </row>
    <row r="6" spans="1:8" x14ac:dyDescent="0.2">
      <c r="A6" s="130" t="s">
        <v>145</v>
      </c>
      <c r="B6" s="81"/>
      <c r="C6" s="81"/>
      <c r="D6" s="81"/>
      <c r="E6" s="81"/>
      <c r="F6" s="81"/>
      <c r="G6" s="81"/>
      <c r="H6" s="81"/>
    </row>
    <row r="7" spans="1:8" x14ac:dyDescent="0.2">
      <c r="A7" s="81"/>
      <c r="B7" s="83" t="s">
        <v>146</v>
      </c>
      <c r="C7" s="81"/>
      <c r="D7" s="81"/>
      <c r="E7" s="81"/>
      <c r="F7" s="81"/>
      <c r="G7" s="81"/>
      <c r="H7" s="81"/>
    </row>
    <row r="8" spans="1:8" x14ac:dyDescent="0.2">
      <c r="A8" s="81"/>
      <c r="B8" s="83" t="s">
        <v>147</v>
      </c>
      <c r="C8" s="81"/>
      <c r="D8" s="81"/>
      <c r="E8" s="81"/>
      <c r="F8" s="81"/>
      <c r="G8" s="81"/>
      <c r="H8" s="81"/>
    </row>
    <row r="9" spans="1:8" x14ac:dyDescent="0.2">
      <c r="A9" s="82"/>
      <c r="B9" s="82"/>
      <c r="C9" s="82"/>
      <c r="D9" s="82"/>
      <c r="E9" s="81"/>
      <c r="F9" s="81"/>
      <c r="G9" s="81"/>
      <c r="H9" s="81"/>
    </row>
    <row r="10" spans="1:8" x14ac:dyDescent="0.2">
      <c r="A10" s="31" t="s">
        <v>148</v>
      </c>
      <c r="B10" s="27"/>
      <c r="C10" s="19"/>
      <c r="D10" s="63">
        <v>0</v>
      </c>
      <c r="E10" s="87"/>
      <c r="F10" s="81"/>
      <c r="G10" s="81"/>
      <c r="H10" s="81"/>
    </row>
    <row r="11" spans="1:8" x14ac:dyDescent="0.2">
      <c r="A11" s="144"/>
      <c r="B11" s="144"/>
      <c r="C11" s="77"/>
      <c r="D11" s="110"/>
      <c r="E11" s="81"/>
      <c r="F11" s="81"/>
      <c r="G11" s="81"/>
      <c r="H11" s="81"/>
    </row>
    <row r="12" spans="1:8" x14ac:dyDescent="0.2">
      <c r="A12" s="31" t="s">
        <v>149</v>
      </c>
      <c r="B12" s="27"/>
      <c r="C12" s="19"/>
      <c r="D12" s="63">
        <v>0</v>
      </c>
      <c r="E12" s="87"/>
      <c r="F12" s="81"/>
      <c r="G12" s="81"/>
      <c r="H12" s="81"/>
    </row>
    <row r="13" spans="1:8" x14ac:dyDescent="0.2">
      <c r="A13" s="144"/>
      <c r="B13" s="144"/>
      <c r="C13" s="77"/>
      <c r="D13" s="110"/>
      <c r="E13" s="81"/>
      <c r="F13" s="81"/>
      <c r="G13" s="81"/>
      <c r="H13" s="81"/>
    </row>
    <row r="14" spans="1:8" x14ac:dyDescent="0.2">
      <c r="A14" s="31" t="s">
        <v>150</v>
      </c>
      <c r="B14" s="27"/>
      <c r="C14" s="19"/>
      <c r="D14" s="63">
        <v>0</v>
      </c>
      <c r="E14" s="87"/>
      <c r="F14" s="81"/>
      <c r="G14" s="81"/>
      <c r="H14" s="81"/>
    </row>
    <row r="15" spans="1:8" x14ac:dyDescent="0.2">
      <c r="A15" s="77"/>
      <c r="B15" s="77"/>
      <c r="C15" s="77"/>
      <c r="D15" s="110"/>
      <c r="E15" s="81"/>
      <c r="F15" s="81"/>
      <c r="G15" s="81"/>
      <c r="H15" s="81"/>
    </row>
    <row r="16" spans="1:8" x14ac:dyDescent="0.2">
      <c r="A16" s="37" t="s">
        <v>143</v>
      </c>
      <c r="B16" s="22"/>
      <c r="C16" s="44"/>
      <c r="D16" s="57">
        <f>IF((D14&lt;(D10-D12)),((D10-D12)-D14),0)</f>
        <v>0</v>
      </c>
      <c r="E16" s="87"/>
      <c r="F16" s="81"/>
      <c r="G16" s="81"/>
      <c r="H16" s="81"/>
    </row>
    <row r="17" spans="1:8" x14ac:dyDescent="0.2">
      <c r="A17" s="76"/>
      <c r="B17" s="76"/>
      <c r="C17" s="76"/>
      <c r="D17" s="79"/>
      <c r="E17" s="81"/>
      <c r="F17" s="81"/>
      <c r="G17" s="81"/>
      <c r="H17" s="81"/>
    </row>
    <row r="18" spans="1:8" x14ac:dyDescent="0.2">
      <c r="A18" s="82"/>
      <c r="B18" s="82"/>
      <c r="C18" s="82"/>
      <c r="D18" s="85"/>
      <c r="E18" s="82"/>
      <c r="F18" s="82"/>
      <c r="G18" s="82"/>
      <c r="H18" s="82"/>
    </row>
    <row r="19" spans="1:8" x14ac:dyDescent="0.2">
      <c r="A19" s="37" t="s">
        <v>151</v>
      </c>
      <c r="B19" s="1"/>
      <c r="C19" s="1"/>
      <c r="D19" s="67"/>
      <c r="E19" s="1"/>
      <c r="F19" s="1"/>
      <c r="G19" s="1"/>
      <c r="H19" s="11"/>
    </row>
    <row r="20" spans="1:8" x14ac:dyDescent="0.2">
      <c r="A20" s="77"/>
      <c r="B20" s="77"/>
      <c r="C20" s="77"/>
      <c r="D20" s="78"/>
      <c r="E20" s="76"/>
      <c r="F20" s="76"/>
      <c r="G20" s="76"/>
      <c r="H20" s="76"/>
    </row>
    <row r="21" spans="1:8" x14ac:dyDescent="0.2">
      <c r="A21" s="31" t="s">
        <v>152</v>
      </c>
      <c r="B21" s="5"/>
      <c r="C21" s="19"/>
      <c r="D21" s="63">
        <v>0</v>
      </c>
      <c r="E21" s="87"/>
      <c r="F21" s="81"/>
      <c r="G21" s="81"/>
      <c r="H21" s="81"/>
    </row>
    <row r="22" spans="1:8" x14ac:dyDescent="0.2">
      <c r="A22" s="144"/>
      <c r="B22" s="77"/>
      <c r="C22" s="77"/>
      <c r="D22" s="110"/>
      <c r="E22" s="81"/>
      <c r="F22" s="81"/>
      <c r="G22" s="81"/>
      <c r="H22" s="81"/>
    </row>
    <row r="23" spans="1:8" x14ac:dyDescent="0.2">
      <c r="A23" s="31" t="s">
        <v>153</v>
      </c>
      <c r="B23" s="5"/>
      <c r="C23" s="5"/>
      <c r="D23" s="65"/>
      <c r="E23" s="87"/>
      <c r="F23" s="81"/>
      <c r="G23" s="81"/>
      <c r="H23" s="81"/>
    </row>
    <row r="24" spans="1:8" x14ac:dyDescent="0.2">
      <c r="A24" s="151"/>
      <c r="B24" s="139"/>
      <c r="C24" s="140" t="s">
        <v>123</v>
      </c>
      <c r="D24" s="63">
        <v>0</v>
      </c>
      <c r="E24" s="87"/>
      <c r="F24" s="81"/>
      <c r="G24" s="81"/>
      <c r="H24" s="81"/>
    </row>
    <row r="25" spans="1:8" x14ac:dyDescent="0.2">
      <c r="A25" s="138"/>
      <c r="B25" s="136"/>
      <c r="C25" s="141" t="s">
        <v>124</v>
      </c>
      <c r="D25" s="63">
        <v>0</v>
      </c>
      <c r="E25" s="87"/>
      <c r="F25" s="81"/>
      <c r="G25" s="81"/>
      <c r="H25" s="81"/>
    </row>
    <row r="26" spans="1:8" x14ac:dyDescent="0.2">
      <c r="A26" s="138"/>
      <c r="B26" s="136"/>
      <c r="C26" s="141" t="s">
        <v>125</v>
      </c>
      <c r="D26" s="63">
        <v>0</v>
      </c>
      <c r="E26" s="87"/>
      <c r="F26" s="81"/>
      <c r="G26" s="81"/>
      <c r="H26" s="81"/>
    </row>
    <row r="27" spans="1:8" x14ac:dyDescent="0.2">
      <c r="A27" s="138"/>
      <c r="B27" s="136"/>
      <c r="C27" s="141" t="s">
        <v>126</v>
      </c>
      <c r="D27" s="63">
        <v>0</v>
      </c>
      <c r="E27" s="87"/>
      <c r="F27" s="81"/>
      <c r="G27" s="81"/>
      <c r="H27" s="81"/>
    </row>
    <row r="28" spans="1:8" x14ac:dyDescent="0.2">
      <c r="A28" s="152"/>
      <c r="B28" s="136"/>
      <c r="C28" s="141" t="s">
        <v>80</v>
      </c>
      <c r="D28" s="63">
        <v>0</v>
      </c>
      <c r="E28" s="87"/>
      <c r="F28" s="81"/>
      <c r="G28" s="81"/>
      <c r="H28" s="81"/>
    </row>
    <row r="29" spans="1:8" x14ac:dyDescent="0.2">
      <c r="A29" s="153"/>
      <c r="B29" s="137"/>
      <c r="C29" s="154" t="s">
        <v>128</v>
      </c>
      <c r="D29" s="63">
        <v>0</v>
      </c>
      <c r="E29" s="87"/>
      <c r="F29" s="81"/>
      <c r="G29" s="81"/>
      <c r="H29" s="81"/>
    </row>
    <row r="30" spans="1:8" x14ac:dyDescent="0.2">
      <c r="A30" s="155"/>
      <c r="B30" s="92"/>
      <c r="C30" s="142" t="s">
        <v>56</v>
      </c>
      <c r="D30" s="53">
        <f>SUM(D24:D29)</f>
        <v>0</v>
      </c>
      <c r="E30" s="87"/>
      <c r="F30" s="81"/>
      <c r="G30" s="81"/>
      <c r="H30" s="81"/>
    </row>
    <row r="31" spans="1:8" x14ac:dyDescent="0.2">
      <c r="A31" s="132"/>
      <c r="B31" s="82"/>
      <c r="C31" s="82"/>
      <c r="D31" s="110"/>
      <c r="E31" s="81"/>
      <c r="F31" s="81"/>
      <c r="G31" s="81"/>
      <c r="H31" s="81"/>
    </row>
    <row r="32" spans="1:8" x14ac:dyDescent="0.2">
      <c r="A32" s="31" t="s">
        <v>154</v>
      </c>
      <c r="B32" s="5"/>
      <c r="C32" s="19"/>
      <c r="D32" s="63">
        <v>0</v>
      </c>
      <c r="E32" s="87"/>
      <c r="F32" s="81"/>
      <c r="G32" s="81"/>
      <c r="H32" s="81"/>
    </row>
    <row r="33" spans="1:8" x14ac:dyDescent="0.2">
      <c r="A33" s="156" t="s">
        <v>155</v>
      </c>
      <c r="B33" s="77"/>
      <c r="C33" s="77"/>
      <c r="D33" s="135"/>
      <c r="E33" s="81"/>
      <c r="F33" s="81"/>
      <c r="G33" s="81"/>
      <c r="H33" s="81"/>
    </row>
    <row r="34" spans="1:8" x14ac:dyDescent="0.2">
      <c r="A34" s="157"/>
      <c r="B34" s="444"/>
      <c r="C34" s="437"/>
      <c r="D34" s="158"/>
      <c r="E34" s="81"/>
      <c r="F34" s="81"/>
      <c r="G34" s="81"/>
      <c r="H34" s="81"/>
    </row>
    <row r="35" spans="1:8" x14ac:dyDescent="0.2">
      <c r="A35" s="35" t="s">
        <v>156</v>
      </c>
      <c r="B35" s="32"/>
      <c r="C35" s="41"/>
      <c r="D35" s="68">
        <v>0</v>
      </c>
      <c r="E35" s="87"/>
      <c r="F35" s="81"/>
      <c r="G35" s="81"/>
      <c r="H35" s="81"/>
    </row>
    <row r="36" spans="1:8" x14ac:dyDescent="0.2">
      <c r="A36" s="77"/>
      <c r="B36" s="77"/>
      <c r="C36" s="77"/>
      <c r="D36" s="134"/>
      <c r="E36" s="81"/>
      <c r="F36" s="81"/>
      <c r="G36" s="81"/>
      <c r="H36" s="81"/>
    </row>
    <row r="37" spans="1:8" x14ac:dyDescent="0.2">
      <c r="A37" s="37" t="s">
        <v>157</v>
      </c>
      <c r="B37" s="22"/>
      <c r="C37" s="44"/>
      <c r="D37" s="57">
        <f>(D21-D30)-D32</f>
        <v>0</v>
      </c>
      <c r="E37" s="87"/>
      <c r="F37" s="81"/>
      <c r="G37" s="81"/>
      <c r="H37" s="81"/>
    </row>
  </sheetData>
  <sheetProtection algorithmName="SHA-512" hashValue="tXOiAToj43MNCIfNbkhBMqU7YIx2BPIUzZPmv2XFGU8fMc/3lT+QkDvms0GNvL97n5qNNR84yDgEzQZ2PU+fcg==" saltValue="dxWhyNNJxmQLa2aesw/79g==" spinCount="100000" sheet="1" objects="1" scenarios="1"/>
  <mergeCells count="1">
    <mergeCell ref="B34:C3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L25"/>
  <sheetViews>
    <sheetView view="pageBreakPreview" zoomScaleNormal="100" zoomScaleSheetLayoutView="100" workbookViewId="0"/>
  </sheetViews>
  <sheetFormatPr defaultColWidth="8.7109375" defaultRowHeight="12.75" customHeight="1" x14ac:dyDescent="0.2"/>
  <cols>
    <col min="3" max="3" width="30.85546875" customWidth="1"/>
    <col min="5" max="5" width="5" customWidth="1"/>
    <col min="9" max="9" width="1.42578125" customWidth="1"/>
  </cols>
  <sheetData>
    <row r="1" spans="1:12" ht="15.75" customHeight="1" x14ac:dyDescent="0.25">
      <c r="A1" s="29" t="s">
        <v>158</v>
      </c>
      <c r="B1" s="22"/>
      <c r="C1" s="22"/>
      <c r="D1" s="22"/>
      <c r="E1" s="22"/>
      <c r="F1" s="22"/>
      <c r="G1" s="22"/>
      <c r="H1" s="44"/>
      <c r="I1" s="87"/>
      <c r="J1" s="42"/>
      <c r="K1" s="42"/>
      <c r="L1" s="42"/>
    </row>
    <row r="2" spans="1:12" x14ac:dyDescent="0.2">
      <c r="A2" s="77"/>
      <c r="B2" s="77"/>
      <c r="C2" s="77"/>
      <c r="D2" s="77"/>
      <c r="E2" s="77"/>
      <c r="F2" s="77"/>
      <c r="G2" s="77"/>
      <c r="H2" s="77"/>
      <c r="I2" s="81"/>
      <c r="J2" s="42"/>
      <c r="K2" s="42"/>
      <c r="L2" s="42"/>
    </row>
    <row r="3" spans="1:12" ht="24.75" customHeight="1" x14ac:dyDescent="0.2">
      <c r="A3" s="445" t="s">
        <v>159</v>
      </c>
      <c r="B3" s="446"/>
      <c r="C3" s="446"/>
      <c r="D3" s="446"/>
      <c r="E3" s="446"/>
      <c r="F3" s="446"/>
      <c r="G3" s="446"/>
      <c r="H3" s="447"/>
      <c r="I3" s="87"/>
      <c r="J3" s="42"/>
      <c r="K3" s="42"/>
      <c r="L3" s="42"/>
    </row>
    <row r="4" spans="1:12" x14ac:dyDescent="0.2">
      <c r="A4" s="76"/>
      <c r="B4" s="76"/>
      <c r="C4" s="76"/>
      <c r="D4" s="76"/>
      <c r="E4" s="76"/>
      <c r="F4" s="76"/>
      <c r="G4" s="76"/>
      <c r="H4" s="76"/>
      <c r="I4" s="81"/>
      <c r="J4" s="42"/>
      <c r="K4" s="42"/>
      <c r="L4" s="42"/>
    </row>
    <row r="5" spans="1:12" ht="26.25" customHeight="1" x14ac:dyDescent="0.2">
      <c r="A5" s="448" t="s">
        <v>160</v>
      </c>
      <c r="B5" s="448"/>
      <c r="C5" s="448"/>
      <c r="D5" s="448"/>
      <c r="E5" s="448"/>
      <c r="F5" s="448"/>
      <c r="G5" s="448"/>
      <c r="H5" s="448"/>
      <c r="I5" s="81"/>
      <c r="J5" s="42"/>
      <c r="K5" s="42"/>
      <c r="L5" s="42"/>
    </row>
    <row r="6" spans="1:12" x14ac:dyDescent="0.2">
      <c r="A6" s="130" t="s">
        <v>161</v>
      </c>
      <c r="B6" s="81"/>
      <c r="C6" s="81"/>
      <c r="D6" s="81"/>
      <c r="E6" s="81"/>
      <c r="F6" s="81"/>
      <c r="G6" s="81"/>
      <c r="H6" s="81"/>
      <c r="I6" s="81"/>
      <c r="J6" s="42"/>
      <c r="K6" s="42"/>
      <c r="L6" s="42"/>
    </row>
    <row r="7" spans="1:12" ht="26.25" customHeight="1" x14ac:dyDescent="0.2">
      <c r="A7" s="448" t="s">
        <v>162</v>
      </c>
      <c r="B7" s="448"/>
      <c r="C7" s="448"/>
      <c r="D7" s="448"/>
      <c r="E7" s="448"/>
      <c r="F7" s="448"/>
      <c r="G7" s="448"/>
      <c r="H7" s="448"/>
      <c r="I7" s="81"/>
      <c r="J7" s="42"/>
      <c r="K7" s="42"/>
      <c r="L7" s="42"/>
    </row>
    <row r="8" spans="1:12" x14ac:dyDescent="0.2">
      <c r="A8" s="82"/>
      <c r="B8" s="82"/>
      <c r="C8" s="82"/>
      <c r="D8" s="82"/>
      <c r="E8" s="82"/>
      <c r="F8" s="82"/>
      <c r="G8" s="82"/>
      <c r="H8" s="82"/>
      <c r="I8" s="81"/>
      <c r="J8" s="42"/>
      <c r="K8" s="42"/>
      <c r="L8" s="42"/>
    </row>
    <row r="9" spans="1:12" x14ac:dyDescent="0.2">
      <c r="A9" s="25" t="s">
        <v>163</v>
      </c>
      <c r="B9" s="22"/>
      <c r="C9" s="22"/>
      <c r="D9" s="22"/>
      <c r="E9" s="22"/>
      <c r="F9" s="22"/>
      <c r="G9" s="22"/>
      <c r="H9" s="44"/>
      <c r="I9" s="87"/>
      <c r="J9" s="42"/>
      <c r="K9" s="42"/>
      <c r="L9" s="42"/>
    </row>
    <row r="10" spans="1:12" x14ac:dyDescent="0.2">
      <c r="A10" s="159"/>
      <c r="B10" s="76"/>
      <c r="C10" s="76"/>
      <c r="D10" s="76"/>
      <c r="E10" s="76"/>
      <c r="F10" s="76"/>
      <c r="G10" s="76"/>
      <c r="H10" s="106"/>
      <c r="I10" s="87"/>
      <c r="J10" s="42"/>
      <c r="K10" s="42"/>
      <c r="L10" s="42"/>
    </row>
    <row r="11" spans="1:12" x14ac:dyDescent="0.2">
      <c r="A11" s="160" t="s">
        <v>164</v>
      </c>
      <c r="B11" s="81"/>
      <c r="C11" s="81"/>
      <c r="D11" s="81"/>
      <c r="E11" s="81"/>
      <c r="F11" s="81"/>
      <c r="G11" s="81"/>
      <c r="H11" s="101"/>
      <c r="I11" s="87"/>
      <c r="J11" s="42"/>
      <c r="K11" s="42"/>
      <c r="L11" s="42"/>
    </row>
    <row r="12" spans="1:12" ht="25.5" customHeight="1" x14ac:dyDescent="0.2">
      <c r="A12" s="449" t="s">
        <v>165</v>
      </c>
      <c r="B12" s="448"/>
      <c r="C12" s="448"/>
      <c r="D12" s="448"/>
      <c r="E12" s="448"/>
      <c r="F12" s="448"/>
      <c r="G12" s="448"/>
      <c r="H12" s="450"/>
      <c r="I12" s="87"/>
      <c r="J12" s="42"/>
      <c r="K12" s="42"/>
      <c r="L12" s="42"/>
    </row>
    <row r="13" spans="1:12" x14ac:dyDescent="0.2">
      <c r="A13" s="160" t="s">
        <v>166</v>
      </c>
      <c r="B13" s="81"/>
      <c r="C13" s="81"/>
      <c r="D13" s="81"/>
      <c r="E13" s="81"/>
      <c r="F13" s="81"/>
      <c r="G13" s="81"/>
      <c r="H13" s="101"/>
      <c r="I13" s="87"/>
      <c r="J13" s="42"/>
      <c r="K13" s="42"/>
      <c r="L13" s="42"/>
    </row>
    <row r="14" spans="1:12" x14ac:dyDescent="0.2">
      <c r="A14" s="160" t="s">
        <v>167</v>
      </c>
      <c r="B14" s="81"/>
      <c r="C14" s="81"/>
      <c r="D14" s="81"/>
      <c r="E14" s="81"/>
      <c r="F14" s="81"/>
      <c r="G14" s="81"/>
      <c r="H14" s="101"/>
      <c r="I14" s="87"/>
      <c r="J14" s="42"/>
      <c r="K14" s="42"/>
      <c r="L14" s="42"/>
    </row>
    <row r="15" spans="1:12" x14ac:dyDescent="0.2">
      <c r="A15" s="93"/>
      <c r="B15" s="82"/>
      <c r="C15" s="82"/>
      <c r="D15" s="82"/>
      <c r="E15" s="81"/>
      <c r="F15" s="81"/>
      <c r="G15" s="81"/>
      <c r="H15" s="101"/>
      <c r="I15" s="87"/>
      <c r="J15" s="42"/>
      <c r="K15" s="42"/>
      <c r="L15" s="42" t="s">
        <v>168</v>
      </c>
    </row>
    <row r="16" spans="1:12" s="2" customFormat="1" x14ac:dyDescent="0.2">
      <c r="A16" s="25" t="s">
        <v>169</v>
      </c>
      <c r="B16" s="1"/>
      <c r="C16" s="1"/>
      <c r="D16" s="10"/>
      <c r="E16" s="131"/>
      <c r="F16" s="129"/>
      <c r="G16" s="129"/>
      <c r="H16" s="80"/>
      <c r="I16" s="131"/>
    </row>
    <row r="17" spans="1:12" x14ac:dyDescent="0.2">
      <c r="A17" s="124"/>
      <c r="B17" s="26" t="s">
        <v>170</v>
      </c>
      <c r="C17" s="19"/>
      <c r="D17" s="63">
        <v>0</v>
      </c>
      <c r="E17" s="87"/>
      <c r="F17" s="81"/>
      <c r="G17" s="81"/>
      <c r="H17" s="101"/>
      <c r="I17" s="87"/>
      <c r="J17" s="42"/>
      <c r="K17" s="42"/>
      <c r="L17" s="42"/>
    </row>
    <row r="18" spans="1:12" x14ac:dyDescent="0.2">
      <c r="A18" s="128"/>
      <c r="B18" s="26" t="s">
        <v>171</v>
      </c>
      <c r="C18" s="19"/>
      <c r="D18" s="63">
        <v>0</v>
      </c>
      <c r="E18" s="87"/>
      <c r="F18" s="81"/>
      <c r="G18" s="81"/>
      <c r="H18" s="101"/>
      <c r="I18" s="87"/>
      <c r="J18" s="42"/>
      <c r="K18" s="42"/>
      <c r="L18" s="42"/>
    </row>
    <row r="19" spans="1:12" x14ac:dyDescent="0.2">
      <c r="A19" s="93"/>
      <c r="B19" s="77"/>
      <c r="C19" s="77"/>
      <c r="D19" s="110"/>
      <c r="E19" s="81"/>
      <c r="F19" s="81"/>
      <c r="G19" s="81"/>
      <c r="H19" s="101"/>
      <c r="I19" s="87"/>
      <c r="J19" s="42"/>
      <c r="K19" s="42"/>
      <c r="L19" s="42"/>
    </row>
    <row r="20" spans="1:12" s="2" customFormat="1" x14ac:dyDescent="0.2">
      <c r="A20" s="25" t="s">
        <v>172</v>
      </c>
      <c r="B20" s="1"/>
      <c r="C20" s="1"/>
      <c r="D20" s="69">
        <v>0</v>
      </c>
      <c r="E20" s="131"/>
      <c r="F20" s="129"/>
      <c r="G20" s="129"/>
      <c r="H20" s="80"/>
      <c r="I20" s="131"/>
    </row>
    <row r="21" spans="1:12" x14ac:dyDescent="0.2">
      <c r="A21" s="163"/>
      <c r="B21" s="26" t="s">
        <v>170</v>
      </c>
      <c r="C21" s="19"/>
      <c r="D21" s="63">
        <v>0</v>
      </c>
      <c r="E21" s="87"/>
      <c r="F21" s="81"/>
      <c r="G21" s="81"/>
      <c r="H21" s="101"/>
      <c r="I21" s="87"/>
      <c r="J21" s="42"/>
      <c r="K21" s="42"/>
      <c r="L21" s="42"/>
    </row>
    <row r="22" spans="1:12" x14ac:dyDescent="0.2">
      <c r="A22" s="161"/>
      <c r="B22" s="77"/>
      <c r="C22" s="77"/>
      <c r="D22" s="110"/>
      <c r="E22" s="81"/>
      <c r="F22" s="81"/>
      <c r="G22" s="81"/>
      <c r="H22" s="101"/>
      <c r="I22" s="87"/>
      <c r="J22" s="42"/>
      <c r="K22" s="42"/>
      <c r="L22" s="42"/>
    </row>
    <row r="23" spans="1:12" s="2" customFormat="1" x14ac:dyDescent="0.2">
      <c r="A23" s="25" t="s">
        <v>173</v>
      </c>
      <c r="B23" s="1"/>
      <c r="C23" s="11"/>
      <c r="D23" s="57">
        <f>D20-(D17+D18)</f>
        <v>0</v>
      </c>
      <c r="E23" s="131"/>
      <c r="F23" s="129"/>
      <c r="G23" s="129"/>
      <c r="H23" s="164"/>
      <c r="I23" s="129"/>
    </row>
    <row r="24" spans="1:12" x14ac:dyDescent="0.2">
      <c r="A24" s="77"/>
      <c r="B24" s="77"/>
      <c r="C24" s="77"/>
      <c r="D24" s="78"/>
      <c r="E24" s="81"/>
      <c r="F24" s="81"/>
      <c r="G24" s="81"/>
      <c r="H24" s="162"/>
      <c r="I24" s="81"/>
      <c r="J24" s="42"/>
      <c r="K24" s="42"/>
      <c r="L24" s="42"/>
    </row>
    <row r="25" spans="1:12" s="2" customFormat="1" x14ac:dyDescent="0.2">
      <c r="A25" s="25" t="s">
        <v>174</v>
      </c>
      <c r="B25" s="1"/>
      <c r="C25" s="11"/>
      <c r="D25" s="57">
        <f>D23*0.5</f>
        <v>0</v>
      </c>
      <c r="E25" s="165"/>
      <c r="F25" s="132"/>
      <c r="G25" s="132"/>
      <c r="H25" s="157"/>
      <c r="I25" s="131"/>
    </row>
  </sheetData>
  <sheetProtection algorithmName="SHA-512" hashValue="SD1CpVOlEzNuh/pCIBNIU3cxrMpqdaNm7d2XrkeSBfXygZRTWXouavUTJdFoJQ3f0BtAx+YLaRHkTKcy8P7Q6Q==" saltValue="teS89vrGHzgkT0FZjEs6ZA==" spinCount="100000" sheet="1" objects="1" scenarios="1"/>
  <mergeCells count="4">
    <mergeCell ref="A3:H3"/>
    <mergeCell ref="A5:H5"/>
    <mergeCell ref="A7:H7"/>
    <mergeCell ref="A12:H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income</vt:lpstr>
      <vt:lpstr>Sheet3</vt:lpstr>
      <vt:lpstr>income from assets</vt:lpstr>
      <vt:lpstr>Sheet2</vt:lpstr>
      <vt:lpstr>income&amp;asset rules</vt:lpstr>
      <vt:lpstr>exclusions</vt:lpstr>
      <vt:lpstr>rental</vt:lpstr>
      <vt:lpstr>imputed income&amp;asset</vt:lpstr>
      <vt:lpstr>training exclusions</vt:lpstr>
      <vt:lpstr>Adj Income </vt:lpstr>
      <vt:lpstr>Utility Worksheet</vt:lpstr>
      <vt:lpstr>Rent Calc</vt:lpstr>
      <vt:lpstr>Rent Reasonable</vt:lpstr>
      <vt:lpstr>Sheet1</vt:lpstr>
      <vt:lpstr>income!Print_Area</vt:lpstr>
      <vt:lpstr>'Rent Reasonable'!Print_Area</vt:lpstr>
      <vt:lpstr>'training exclusions'!Print_Area</vt:lpstr>
      <vt:lpstr>'Utility Worksheet'!Print_Area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Ebner</dc:creator>
  <cp:lastModifiedBy>Priscilla Ard</cp:lastModifiedBy>
  <cp:lastPrinted>2021-09-08T19:43:07Z</cp:lastPrinted>
  <dcterms:created xsi:type="dcterms:W3CDTF">2013-06-14T22:10:08Z</dcterms:created>
  <dcterms:modified xsi:type="dcterms:W3CDTF">2023-06-15T16:27:45Z</dcterms:modified>
</cp:coreProperties>
</file>